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drawings/drawing7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1_PUBLIC\1.Sales\!!! Прайс-лист\!Прайс-листы 03.03.2022\"/>
    </mc:Choice>
  </mc:AlternateContent>
  <xr:revisionPtr revIDLastSave="0" documentId="13_ncr:1_{5C361ADB-DB03-4C1B-BEFE-A19A665EF7BB}" xr6:coauthVersionLast="46" xr6:coauthVersionMax="46" xr10:uidLastSave="{00000000-0000-0000-0000-000000000000}"/>
  <bookViews>
    <workbookView xWindow="-108" yWindow="-108" windowWidth="30936" windowHeight="16896" tabRatio="902" activeTab="1" xr2:uid="{00000000-000D-0000-FFFF-FFFF00000000}"/>
  </bookViews>
  <sheets>
    <sheet name="Форма заказа" sheetId="50" r:id="rId1"/>
    <sheet name="1. ФАСАД" sheetId="31" r:id="rId2"/>
    <sheet name="2. ИНТЕРЬЕР" sheetId="51" r:id="rId3"/>
    <sheet name="3. STOMIX" sheetId="56" r:id="rId4"/>
    <sheet name="4. Базы" sheetId="52" r:id="rId5"/>
    <sheet name="5. Ведра. Инструмент" sheetId="53" r:id="rId6"/>
    <sheet name="6. Колоранты" sheetId="55" r:id="rId7"/>
    <sheet name="7. Надбавки" sheetId="57" r:id="rId8"/>
    <sheet name="8.Тарифы транспорта" sheetId="58" r:id="rId9"/>
    <sheet name="Изменение прайс-листа" sheetId="59" r:id="rId10"/>
  </sheets>
  <externalReferences>
    <externalReference r:id="rId11"/>
  </externalReferences>
  <definedNames>
    <definedName name="_xlnm._FilterDatabase" localSheetId="1" hidden="1">'1. ФАСАД'!$A$3:$Z$312</definedName>
    <definedName name="_xlnm._FilterDatabase" localSheetId="2" hidden="1">'2. ИНТЕРЬЕР'!$A$4:$AK$254</definedName>
    <definedName name="_xlnm._FilterDatabase" localSheetId="3" hidden="1">'3. STOMIX'!$A$4:$Y$48</definedName>
    <definedName name="_xlnm._FilterDatabase" localSheetId="4" hidden="1">'4. Базы'!$A$3:$P$153</definedName>
    <definedName name="_xlnm.Print_Titles" localSheetId="1">'1. ФАСАД'!$3:$4</definedName>
    <definedName name="_xlnm.Print_Titles" localSheetId="2">'2. ИНТЕРЬЕР'!$3:$4</definedName>
    <definedName name="_xlnm.Print_Titles" localSheetId="5">'5. Ведра. Инструмент'!$1:$1</definedName>
    <definedName name="_xlnm.Print_Area" localSheetId="1">'1. ФАСАД'!$A$2:$Z$310</definedName>
    <definedName name="_xlnm.Print_Area" localSheetId="2">'2. ИНТЕРЬЕР'!$A$2:$AC$254</definedName>
    <definedName name="_xlnm.Print_Area" localSheetId="5">'5. Ведра. Инструмент'!$A$1:$M$76</definedName>
    <definedName name="_xlnm.Print_Area" localSheetId="6">'6. Колоранты'!$A$1:$S$24</definedName>
    <definedName name="_xlnm.Print_Area" localSheetId="7">'7. Надбавки'!$A$1:$I$9</definedName>
    <definedName name="_xlnm.Print_Area" localSheetId="0">'Форма заказа'!$A$1:$L$118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5" l="1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7" i="53"/>
  <c r="G6" i="53"/>
  <c r="G5" i="53"/>
  <c r="G4" i="53"/>
  <c r="F72" i="52"/>
  <c r="F71" i="52"/>
  <c r="F70" i="52"/>
  <c r="F26" i="52"/>
  <c r="F25" i="52"/>
  <c r="F24" i="52"/>
  <c r="F153" i="52"/>
  <c r="F152" i="52"/>
  <c r="F151" i="52"/>
  <c r="F150" i="52"/>
  <c r="F149" i="52"/>
  <c r="F148" i="52"/>
  <c r="F147" i="52"/>
  <c r="F146" i="52"/>
  <c r="F145" i="52"/>
  <c r="F144" i="52"/>
  <c r="F143" i="52"/>
  <c r="F142" i="52"/>
  <c r="F141" i="52"/>
  <c r="F140" i="52"/>
  <c r="F139" i="52"/>
  <c r="F138" i="52"/>
  <c r="F137" i="52"/>
  <c r="F136" i="52"/>
  <c r="F135" i="52"/>
  <c r="F134" i="52"/>
  <c r="F133" i="52"/>
  <c r="F132" i="52"/>
  <c r="F131" i="52"/>
  <c r="F130" i="52"/>
  <c r="F129" i="52"/>
  <c r="F128" i="52"/>
  <c r="F127" i="52"/>
  <c r="F126" i="52"/>
  <c r="F125" i="52"/>
  <c r="F124" i="52"/>
  <c r="F123" i="52"/>
  <c r="F122" i="52"/>
  <c r="F121" i="52"/>
  <c r="F120" i="52"/>
  <c r="F119" i="52"/>
  <c r="F118" i="52"/>
  <c r="F117" i="52"/>
  <c r="F116" i="52"/>
  <c r="F115" i="52"/>
  <c r="F114" i="52"/>
  <c r="F113" i="52"/>
  <c r="F112" i="52"/>
  <c r="F111" i="52"/>
  <c r="F110" i="52"/>
  <c r="F109" i="52"/>
  <c r="F108" i="52"/>
  <c r="F107" i="52"/>
  <c r="F106" i="52"/>
  <c r="F105" i="52"/>
  <c r="F104" i="52"/>
  <c r="F103" i="52"/>
  <c r="F102" i="52"/>
  <c r="F101" i="52"/>
  <c r="F100" i="52"/>
  <c r="F99" i="52"/>
  <c r="F98" i="52"/>
  <c r="F97" i="52"/>
  <c r="F96" i="52"/>
  <c r="F95" i="52"/>
  <c r="F94" i="52"/>
  <c r="F93" i="52"/>
  <c r="F92" i="52"/>
  <c r="F91" i="52"/>
  <c r="F90" i="52"/>
  <c r="F89" i="52"/>
  <c r="F88" i="52"/>
  <c r="F87" i="52"/>
  <c r="F86" i="52"/>
  <c r="F85" i="52"/>
  <c r="F84" i="52"/>
  <c r="F83" i="52"/>
  <c r="F82" i="52"/>
  <c r="F81" i="52"/>
  <c r="F80" i="52"/>
  <c r="F79" i="52"/>
  <c r="F78" i="52"/>
  <c r="F77" i="52"/>
  <c r="F76" i="52"/>
  <c r="F75" i="52"/>
  <c r="F74" i="52"/>
  <c r="F73" i="52"/>
  <c r="F69" i="52"/>
  <c r="F68" i="52"/>
  <c r="F67" i="52"/>
  <c r="F66" i="52"/>
  <c r="F65" i="52"/>
  <c r="F64" i="52"/>
  <c r="F63" i="52"/>
  <c r="F62" i="52"/>
  <c r="F61" i="52"/>
  <c r="F60" i="52"/>
  <c r="F59" i="52"/>
  <c r="F58" i="52"/>
  <c r="F57" i="52"/>
  <c r="F56" i="52"/>
  <c r="F55" i="52"/>
  <c r="F54" i="52"/>
  <c r="F53" i="52"/>
  <c r="F52" i="52"/>
  <c r="F51" i="52"/>
  <c r="F50" i="52"/>
  <c r="F49" i="52"/>
  <c r="F48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F30" i="52"/>
  <c r="F29" i="52"/>
  <c r="F28" i="52"/>
  <c r="F27" i="52"/>
  <c r="F23" i="52"/>
  <c r="F22" i="52"/>
  <c r="F21" i="52"/>
  <c r="F20" i="52"/>
  <c r="F19" i="52"/>
  <c r="F18" i="52"/>
  <c r="F17" i="52"/>
  <c r="F16" i="52"/>
  <c r="F15" i="52"/>
  <c r="F14" i="52"/>
  <c r="F13" i="52"/>
  <c r="F12" i="52"/>
  <c r="F11" i="52"/>
  <c r="F10" i="52"/>
  <c r="F9" i="52"/>
  <c r="F8" i="52"/>
  <c r="F7" i="52"/>
  <c r="F6" i="52"/>
  <c r="F5" i="52"/>
  <c r="F4" i="52"/>
  <c r="M44" i="56"/>
  <c r="M45" i="56" s="1"/>
  <c r="M47" i="56"/>
  <c r="M43" i="56"/>
  <c r="M41" i="56"/>
  <c r="M39" i="56"/>
  <c r="M37" i="56"/>
  <c r="M35" i="56"/>
  <c r="M33" i="56"/>
  <c r="M31" i="56"/>
  <c r="M29" i="56"/>
  <c r="M27" i="56"/>
  <c r="M25" i="56"/>
  <c r="M14" i="56"/>
  <c r="M46" i="56"/>
  <c r="M42" i="56"/>
  <c r="M40" i="56"/>
  <c r="M38" i="56"/>
  <c r="M36" i="56"/>
  <c r="M34" i="56"/>
  <c r="M32" i="56"/>
  <c r="M30" i="56"/>
  <c r="M28" i="56"/>
  <c r="M26" i="56"/>
  <c r="M24" i="56"/>
  <c r="M23" i="56"/>
  <c r="M22" i="56"/>
  <c r="M21" i="56"/>
  <c r="M20" i="56"/>
  <c r="M19" i="56"/>
  <c r="M18" i="56"/>
  <c r="M17" i="56"/>
  <c r="M16" i="56"/>
  <c r="M15" i="56"/>
  <c r="M13" i="56"/>
  <c r="M12" i="56"/>
  <c r="M11" i="56"/>
  <c r="M10" i="56"/>
  <c r="M9" i="56"/>
  <c r="M8" i="56"/>
  <c r="M7" i="56"/>
  <c r="M6" i="56"/>
  <c r="M5" i="56"/>
  <c r="P172" i="51"/>
  <c r="P213" i="51"/>
  <c r="P211" i="51"/>
  <c r="P209" i="51"/>
  <c r="P207" i="51"/>
  <c r="P189" i="51"/>
  <c r="P187" i="51"/>
  <c r="P185" i="51"/>
  <c r="P182" i="51"/>
  <c r="P180" i="51"/>
  <c r="P254" i="51"/>
  <c r="P251" i="51"/>
  <c r="P249" i="51"/>
  <c r="P247" i="51"/>
  <c r="P216" i="51"/>
  <c r="P198" i="51"/>
  <c r="P196" i="51"/>
  <c r="P194" i="51"/>
  <c r="P192" i="51"/>
  <c r="P178" i="51"/>
  <c r="P176" i="51"/>
  <c r="P174" i="51"/>
  <c r="P169" i="51"/>
  <c r="P167" i="51"/>
  <c r="P165" i="51"/>
  <c r="P163" i="51"/>
  <c r="P161" i="51"/>
  <c r="P159" i="51"/>
  <c r="P157" i="51"/>
  <c r="P155" i="51"/>
  <c r="P153" i="51"/>
  <c r="P151" i="51"/>
  <c r="P149" i="51"/>
  <c r="P147" i="51"/>
  <c r="P145" i="51"/>
  <c r="P143" i="51"/>
  <c r="P139" i="51"/>
  <c r="P137" i="51"/>
  <c r="P135" i="51"/>
  <c r="P133" i="51"/>
  <c r="P131" i="51"/>
  <c r="P129" i="51"/>
  <c r="P119" i="51"/>
  <c r="P117" i="51"/>
  <c r="P115" i="51"/>
  <c r="P113" i="51"/>
  <c r="P111" i="51"/>
  <c r="P109" i="51"/>
  <c r="P107" i="51"/>
  <c r="P105" i="51"/>
  <c r="P103" i="51"/>
  <c r="P101" i="51"/>
  <c r="P99" i="51"/>
  <c r="P97" i="51"/>
  <c r="P95" i="51"/>
  <c r="P93" i="51"/>
  <c r="P91" i="51"/>
  <c r="P89" i="51"/>
  <c r="P87" i="51"/>
  <c r="P85" i="51"/>
  <c r="P83" i="51"/>
  <c r="P81" i="51"/>
  <c r="P79" i="51"/>
  <c r="P77" i="51"/>
  <c r="P75" i="51"/>
  <c r="P73" i="51"/>
  <c r="P71" i="51"/>
  <c r="P69" i="51"/>
  <c r="P67" i="51"/>
  <c r="P65" i="51"/>
  <c r="P63" i="51"/>
  <c r="P50" i="51"/>
  <c r="P48" i="51"/>
  <c r="P46" i="51"/>
  <c r="P44" i="51"/>
  <c r="P42" i="51"/>
  <c r="P40" i="51"/>
  <c r="P38" i="51"/>
  <c r="P36" i="51"/>
  <c r="P18" i="51"/>
  <c r="P16" i="51"/>
  <c r="P12" i="51"/>
  <c r="P253" i="51"/>
  <c r="P252" i="51"/>
  <c r="P250" i="51"/>
  <c r="P248" i="51"/>
  <c r="P246" i="51"/>
  <c r="P245" i="51"/>
  <c r="P244" i="51"/>
  <c r="P243" i="51"/>
  <c r="P242" i="51"/>
  <c r="P241" i="51"/>
  <c r="P240" i="51"/>
  <c r="P239" i="51"/>
  <c r="P238" i="51"/>
  <c r="P237" i="51"/>
  <c r="P236" i="51"/>
  <c r="P235" i="51"/>
  <c r="P234" i="51"/>
  <c r="P233" i="51"/>
  <c r="P232" i="51"/>
  <c r="P231" i="51"/>
  <c r="P230" i="51"/>
  <c r="P229" i="51"/>
  <c r="P228" i="51"/>
  <c r="P227" i="51"/>
  <c r="P226" i="51"/>
  <c r="P225" i="51"/>
  <c r="P224" i="51"/>
  <c r="P223" i="51"/>
  <c r="P222" i="51"/>
  <c r="P221" i="51"/>
  <c r="P220" i="51"/>
  <c r="P219" i="51"/>
  <c r="P218" i="51"/>
  <c r="P217" i="51"/>
  <c r="P215" i="51"/>
  <c r="P214" i="51"/>
  <c r="P212" i="51"/>
  <c r="P210" i="51"/>
  <c r="P208" i="51"/>
  <c r="P206" i="51"/>
  <c r="P205" i="51"/>
  <c r="P204" i="51"/>
  <c r="P203" i="51"/>
  <c r="P202" i="51"/>
  <c r="P201" i="51"/>
  <c r="P200" i="51"/>
  <c r="P199" i="51"/>
  <c r="P197" i="51"/>
  <c r="P195" i="51"/>
  <c r="P193" i="51"/>
  <c r="P191" i="51"/>
  <c r="P190" i="51"/>
  <c r="P188" i="51"/>
  <c r="P186" i="51"/>
  <c r="P184" i="51"/>
  <c r="P183" i="51"/>
  <c r="P181" i="51"/>
  <c r="P179" i="51"/>
  <c r="P177" i="51"/>
  <c r="P175" i="51"/>
  <c r="P173" i="51"/>
  <c r="P171" i="51"/>
  <c r="P170" i="51"/>
  <c r="P168" i="51"/>
  <c r="P166" i="51"/>
  <c r="P164" i="51"/>
  <c r="P162" i="51"/>
  <c r="P160" i="51"/>
  <c r="P158" i="51"/>
  <c r="P156" i="51"/>
  <c r="P154" i="51"/>
  <c r="P152" i="51"/>
  <c r="P150" i="51"/>
  <c r="P148" i="51"/>
  <c r="P146" i="51"/>
  <c r="P144" i="51"/>
  <c r="P142" i="51"/>
  <c r="P141" i="51"/>
  <c r="P140" i="51"/>
  <c r="P138" i="51"/>
  <c r="P136" i="51"/>
  <c r="P134" i="51"/>
  <c r="P132" i="51"/>
  <c r="P130" i="51"/>
  <c r="P128" i="51"/>
  <c r="P127" i="51"/>
  <c r="P126" i="51"/>
  <c r="P125" i="51"/>
  <c r="P124" i="51"/>
  <c r="P123" i="51"/>
  <c r="P122" i="51"/>
  <c r="P121" i="51"/>
  <c r="P120" i="51"/>
  <c r="P118" i="51"/>
  <c r="P116" i="51"/>
  <c r="P114" i="51"/>
  <c r="P112" i="51"/>
  <c r="P110" i="51"/>
  <c r="P108" i="51"/>
  <c r="P106" i="51"/>
  <c r="P104" i="51"/>
  <c r="P102" i="51"/>
  <c r="P100" i="51"/>
  <c r="P98" i="51"/>
  <c r="P96" i="51"/>
  <c r="P94" i="51"/>
  <c r="P92" i="51"/>
  <c r="P90" i="51"/>
  <c r="P88" i="51"/>
  <c r="P86" i="51"/>
  <c r="P84" i="51"/>
  <c r="P82" i="51"/>
  <c r="P80" i="51"/>
  <c r="P78" i="51"/>
  <c r="P76" i="51"/>
  <c r="P74" i="51"/>
  <c r="P72" i="51"/>
  <c r="P70" i="51"/>
  <c r="P68" i="51"/>
  <c r="P66" i="51"/>
  <c r="P64" i="51"/>
  <c r="P62" i="51"/>
  <c r="P61" i="51"/>
  <c r="P60" i="51"/>
  <c r="P59" i="51"/>
  <c r="P58" i="51"/>
  <c r="P57" i="51"/>
  <c r="P56" i="51"/>
  <c r="P55" i="51"/>
  <c r="P54" i="51"/>
  <c r="P53" i="51"/>
  <c r="P52" i="51"/>
  <c r="P51" i="51"/>
  <c r="P49" i="51"/>
  <c r="P47" i="51"/>
  <c r="P45" i="51"/>
  <c r="P43" i="51"/>
  <c r="P41" i="51"/>
  <c r="P39" i="51"/>
  <c r="P37" i="51"/>
  <c r="P35" i="5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7" i="51"/>
  <c r="P15" i="51"/>
  <c r="P14" i="51"/>
  <c r="P13" i="51"/>
  <c r="P11" i="51"/>
  <c r="P10" i="51"/>
  <c r="P9" i="51"/>
  <c r="P8" i="51"/>
  <c r="P7" i="51"/>
  <c r="P6" i="51"/>
  <c r="P5" i="51"/>
  <c r="M238" i="31"/>
  <c r="M239" i="31" s="1"/>
  <c r="M291" i="31"/>
  <c r="M289" i="31"/>
  <c r="M287" i="31"/>
  <c r="M273" i="31"/>
  <c r="M271" i="31"/>
  <c r="M269" i="31"/>
  <c r="M257" i="31"/>
  <c r="M87" i="31"/>
  <c r="M218" i="31"/>
  <c r="M216" i="31"/>
  <c r="M214" i="31"/>
  <c r="M202" i="31"/>
  <c r="M200" i="31"/>
  <c r="M198" i="31"/>
  <c r="M186" i="31"/>
  <c r="M184" i="31"/>
  <c r="M182" i="31"/>
  <c r="M144" i="31"/>
  <c r="M142" i="31"/>
  <c r="M140" i="31"/>
  <c r="M128" i="31"/>
  <c r="M126" i="31"/>
  <c r="M124" i="31"/>
  <c r="M112" i="31"/>
  <c r="M110" i="31"/>
  <c r="M107" i="31"/>
  <c r="M33" i="31"/>
  <c r="M31" i="31"/>
  <c r="M29" i="31"/>
  <c r="M312" i="31"/>
  <c r="M311" i="31"/>
  <c r="M309" i="31"/>
  <c r="M310" i="31" s="1"/>
  <c r="M307" i="31"/>
  <c r="M308" i="31" s="1"/>
  <c r="M306" i="31"/>
  <c r="M305" i="31"/>
  <c r="M304" i="31"/>
  <c r="M303" i="31"/>
  <c r="M302" i="31"/>
  <c r="M301" i="31"/>
  <c r="M300" i="31"/>
  <c r="M299" i="31"/>
  <c r="M298" i="31"/>
  <c r="M297" i="31"/>
  <c r="M296" i="31"/>
  <c r="M294" i="31"/>
  <c r="M295" i="31" s="1"/>
  <c r="M292" i="31"/>
  <c r="M293" i="31" s="1"/>
  <c r="M290" i="31"/>
  <c r="M288" i="31"/>
  <c r="M286" i="31"/>
  <c r="M284" i="31"/>
  <c r="M285" i="31" s="1"/>
  <c r="M282" i="31"/>
  <c r="M283" i="31" s="1"/>
  <c r="M281" i="31"/>
  <c r="M279" i="31"/>
  <c r="M280" i="31" s="1"/>
  <c r="M277" i="31"/>
  <c r="M278" i="31" s="1"/>
  <c r="M275" i="31"/>
  <c r="M276" i="31" s="1"/>
  <c r="M274" i="31"/>
  <c r="M272" i="31"/>
  <c r="M270" i="31"/>
  <c r="M268" i="31"/>
  <c r="M266" i="31"/>
  <c r="M267" i="31" s="1"/>
  <c r="M264" i="31"/>
  <c r="M265" i="31" s="1"/>
  <c r="M262" i="31"/>
  <c r="M263" i="31" s="1"/>
  <c r="M260" i="31"/>
  <c r="M261" i="31" s="1"/>
  <c r="M258" i="31"/>
  <c r="M259" i="31" s="1"/>
  <c r="M256" i="31"/>
  <c r="M255" i="31"/>
  <c r="M254" i="31"/>
  <c r="M252" i="31"/>
  <c r="M253" i="31" s="1"/>
  <c r="M250" i="31"/>
  <c r="M251" i="31" s="1"/>
  <c r="M248" i="31"/>
  <c r="M249" i="31" s="1"/>
  <c r="M246" i="31"/>
  <c r="M247" i="31" s="1"/>
  <c r="M244" i="31"/>
  <c r="M245" i="31" s="1"/>
  <c r="M242" i="31"/>
  <c r="M243" i="31" s="1"/>
  <c r="M240" i="31"/>
  <c r="M241" i="31" s="1"/>
  <c r="M236" i="31"/>
  <c r="M237" i="31" s="1"/>
  <c r="M234" i="31"/>
  <c r="M235" i="31" s="1"/>
  <c r="M233" i="31"/>
  <c r="M232" i="31"/>
  <c r="M231" i="31"/>
  <c r="M230" i="31"/>
  <c r="M229" i="31"/>
  <c r="M227" i="31"/>
  <c r="M228" i="31" s="1"/>
  <c r="M225" i="31"/>
  <c r="M226" i="31" s="1"/>
  <c r="M223" i="31"/>
  <c r="M224" i="31" s="1"/>
  <c r="M221" i="31"/>
  <c r="M222" i="31" s="1"/>
  <c r="M219" i="31"/>
  <c r="M220" i="31" s="1"/>
  <c r="M217" i="31"/>
  <c r="M215" i="31"/>
  <c r="M213" i="31"/>
  <c r="M211" i="31"/>
  <c r="M212" i="31" s="1"/>
  <c r="M209" i="31"/>
  <c r="M210" i="31" s="1"/>
  <c r="M207" i="31"/>
  <c r="M208" i="31" s="1"/>
  <c r="M205" i="31"/>
  <c r="M206" i="31" s="1"/>
  <c r="M203" i="31"/>
  <c r="M204" i="31" s="1"/>
  <c r="M201" i="31"/>
  <c r="M199" i="31"/>
  <c r="M197" i="31"/>
  <c r="M195" i="31"/>
  <c r="M196" i="31" s="1"/>
  <c r="M193" i="31"/>
  <c r="M194" i="31" s="1"/>
  <c r="M191" i="31"/>
  <c r="M192" i="31" s="1"/>
  <c r="M189" i="31"/>
  <c r="M190" i="31" s="1"/>
  <c r="M187" i="31"/>
  <c r="M188" i="31" s="1"/>
  <c r="M185" i="31"/>
  <c r="M183" i="31"/>
  <c r="M181" i="31"/>
  <c r="M179" i="31"/>
  <c r="M180" i="31" s="1"/>
  <c r="M178" i="31"/>
  <c r="M177" i="31"/>
  <c r="M176" i="31"/>
  <c r="M175" i="31"/>
  <c r="M174" i="31"/>
  <c r="M173" i="31"/>
  <c r="M172" i="31"/>
  <c r="M171" i="31"/>
  <c r="M170" i="31"/>
  <c r="M169" i="31"/>
  <c r="M168" i="31"/>
  <c r="M167" i="31"/>
  <c r="M166" i="31"/>
  <c r="M165" i="31"/>
  <c r="M164" i="31"/>
  <c r="M163" i="31"/>
  <c r="M162" i="31"/>
  <c r="M161" i="31"/>
  <c r="M160" i="31"/>
  <c r="M159" i="31"/>
  <c r="M158" i="31"/>
  <c r="M157" i="31"/>
  <c r="M156" i="31"/>
  <c r="M155" i="31"/>
  <c r="M154" i="31"/>
  <c r="M153" i="31"/>
  <c r="M151" i="31"/>
  <c r="M152" i="31" s="1"/>
  <c r="M149" i="31"/>
  <c r="M150" i="31" s="1"/>
  <c r="M147" i="31"/>
  <c r="M148" i="31" s="1"/>
  <c r="M145" i="31"/>
  <c r="M146" i="31" s="1"/>
  <c r="M143" i="31"/>
  <c r="M141" i="31"/>
  <c r="M139" i="31"/>
  <c r="M137" i="31"/>
  <c r="M138" i="31" s="1"/>
  <c r="M135" i="31"/>
  <c r="M136" i="31" s="1"/>
  <c r="M133" i="31"/>
  <c r="M134" i="31" s="1"/>
  <c r="M131" i="31"/>
  <c r="M132" i="31" s="1"/>
  <c r="M129" i="31"/>
  <c r="M130" i="31" s="1"/>
  <c r="M127" i="31"/>
  <c r="M125" i="31"/>
  <c r="M123" i="31"/>
  <c r="M121" i="31"/>
  <c r="M122" i="31" s="1"/>
  <c r="M119" i="31"/>
  <c r="M120" i="31" s="1"/>
  <c r="M117" i="31"/>
  <c r="M118" i="31" s="1"/>
  <c r="M115" i="31"/>
  <c r="M116" i="31" s="1"/>
  <c r="M113" i="31"/>
  <c r="M114" i="31" s="1"/>
  <c r="M111" i="31"/>
  <c r="M109" i="31"/>
  <c r="M108" i="31"/>
  <c r="M106" i="31"/>
  <c r="M105" i="31"/>
  <c r="M104" i="31"/>
  <c r="M103" i="31"/>
  <c r="M102" i="31"/>
  <c r="M101" i="31"/>
  <c r="M100" i="31"/>
  <c r="M99" i="31"/>
  <c r="M98" i="31"/>
  <c r="M97" i="31"/>
  <c r="M96" i="31"/>
  <c r="M95" i="31"/>
  <c r="M94" i="31"/>
  <c r="M93" i="31"/>
  <c r="M92" i="31"/>
  <c r="M91" i="31"/>
  <c r="M89" i="31"/>
  <c r="M90" i="31" s="1"/>
  <c r="M88" i="31"/>
  <c r="M86" i="31"/>
  <c r="M84" i="31"/>
  <c r="M85" i="31" s="1"/>
  <c r="M82" i="31"/>
  <c r="M83" i="31" s="1"/>
  <c r="M81" i="31"/>
  <c r="M80" i="31"/>
  <c r="M79" i="31"/>
  <c r="M78" i="31"/>
  <c r="M77" i="31"/>
  <c r="M76" i="31"/>
  <c r="M75" i="31"/>
  <c r="M74" i="31"/>
  <c r="M73" i="31"/>
  <c r="M72" i="31"/>
  <c r="M71" i="31"/>
  <c r="M70" i="31"/>
  <c r="M69" i="31"/>
  <c r="M68" i="31"/>
  <c r="M67" i="31"/>
  <c r="M66" i="31"/>
  <c r="M65" i="31"/>
  <c r="M64" i="31"/>
  <c r="M63" i="31"/>
  <c r="M62" i="31"/>
  <c r="M61" i="31"/>
  <c r="M60" i="31"/>
  <c r="M59" i="31"/>
  <c r="M58" i="31"/>
  <c r="M57" i="31"/>
  <c r="M56" i="31"/>
  <c r="M55" i="31"/>
  <c r="M54" i="31"/>
  <c r="M53" i="31"/>
  <c r="M52" i="31"/>
  <c r="M51" i="31"/>
  <c r="M50" i="31"/>
  <c r="M49" i="31"/>
  <c r="M48" i="31"/>
  <c r="M47" i="31"/>
  <c r="M46" i="31"/>
  <c r="M45" i="31"/>
  <c r="M44" i="31"/>
  <c r="M43" i="31"/>
  <c r="M42" i="31"/>
  <c r="M41" i="31"/>
  <c r="M40" i="31"/>
  <c r="M39" i="31"/>
  <c r="M38" i="31"/>
  <c r="M36" i="31"/>
  <c r="M37" i="31" s="1"/>
  <c r="M34" i="31"/>
  <c r="M35" i="31" s="1"/>
  <c r="M32" i="31"/>
  <c r="M30" i="31"/>
  <c r="M28" i="31"/>
  <c r="M27" i="31"/>
  <c r="M26" i="31"/>
  <c r="M25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E5" i="59"/>
  <c r="E6" i="59"/>
  <c r="E7" i="59"/>
  <c r="E8" i="59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9" i="59"/>
  <c r="E70" i="59"/>
  <c r="E71" i="59"/>
  <c r="E72" i="59"/>
  <c r="E73" i="59"/>
  <c r="E74" i="59"/>
  <c r="E75" i="59"/>
  <c r="E76" i="59"/>
  <c r="E77" i="59"/>
  <c r="E78" i="59"/>
  <c r="E117" i="59"/>
  <c r="E118" i="59"/>
  <c r="E119" i="59"/>
  <c r="E120" i="59"/>
  <c r="E121" i="59"/>
  <c r="E122" i="59"/>
  <c r="E123" i="59"/>
  <c r="E124" i="59"/>
  <c r="E125" i="59"/>
  <c r="E126" i="59"/>
  <c r="E127" i="59"/>
  <c r="E128" i="59"/>
  <c r="E129" i="59"/>
  <c r="E130" i="59"/>
  <c r="E131" i="59"/>
  <c r="E132" i="59"/>
  <c r="E133" i="59"/>
  <c r="E134" i="59"/>
  <c r="E135" i="59"/>
  <c r="E136" i="59"/>
  <c r="E137" i="59"/>
  <c r="E138" i="59"/>
  <c r="E139" i="59"/>
  <c r="E140" i="59"/>
  <c r="E141" i="59"/>
  <c r="E142" i="59"/>
  <c r="E143" i="59"/>
  <c r="E144" i="59"/>
  <c r="E145" i="59"/>
  <c r="E146" i="59"/>
  <c r="E147" i="59"/>
  <c r="E148" i="59"/>
  <c r="E149" i="59"/>
  <c r="E150" i="59"/>
  <c r="E151" i="59"/>
  <c r="E152" i="59"/>
  <c r="E153" i="59"/>
  <c r="E154" i="59"/>
  <c r="E155" i="59"/>
  <c r="E156" i="59"/>
  <c r="E157" i="59"/>
  <c r="E158" i="59"/>
  <c r="E159" i="59"/>
  <c r="E160" i="59"/>
  <c r="E161" i="59"/>
  <c r="E162" i="59"/>
  <c r="E163" i="59"/>
  <c r="E164" i="59"/>
  <c r="E165" i="59"/>
  <c r="E166" i="59"/>
  <c r="E167" i="59"/>
  <c r="E168" i="59"/>
  <c r="E169" i="59"/>
  <c r="E170" i="59"/>
  <c r="E171" i="59"/>
  <c r="E172" i="59"/>
  <c r="E173" i="59"/>
  <c r="E174" i="59"/>
  <c r="E175" i="59"/>
  <c r="E176" i="59"/>
  <c r="E177" i="59"/>
  <c r="E178" i="59"/>
  <c r="E179" i="59"/>
  <c r="E180" i="59"/>
  <c r="E181" i="59"/>
  <c r="E182" i="59"/>
  <c r="E183" i="59"/>
  <c r="E184" i="59"/>
  <c r="E185" i="59"/>
  <c r="E186" i="59"/>
  <c r="E187" i="59"/>
  <c r="E188" i="59"/>
  <c r="E189" i="59"/>
  <c r="E190" i="59"/>
  <c r="E191" i="59"/>
  <c r="E192" i="59"/>
  <c r="E193" i="59"/>
  <c r="E194" i="59"/>
  <c r="E195" i="59"/>
  <c r="E196" i="59"/>
  <c r="E197" i="59"/>
  <c r="E198" i="59"/>
  <c r="E199" i="59"/>
  <c r="E200" i="59"/>
  <c r="E201" i="59"/>
  <c r="E202" i="59"/>
  <c r="E203" i="59"/>
  <c r="E204" i="59"/>
  <c r="E205" i="59"/>
  <c r="E206" i="59"/>
  <c r="E207" i="59"/>
  <c r="E208" i="59"/>
  <c r="E209" i="59"/>
  <c r="E210" i="59"/>
  <c r="E211" i="59"/>
  <c r="E212" i="59"/>
  <c r="E213" i="59"/>
  <c r="E214" i="59"/>
  <c r="E215" i="59"/>
  <c r="E216" i="59"/>
  <c r="E217" i="59"/>
  <c r="E218" i="59"/>
  <c r="E219" i="59"/>
  <c r="E220" i="59"/>
  <c r="E221" i="59"/>
  <c r="E222" i="59"/>
  <c r="E223" i="59"/>
  <c r="E224" i="59"/>
  <c r="E225" i="59"/>
  <c r="E226" i="59"/>
  <c r="E227" i="59"/>
  <c r="E228" i="59"/>
  <c r="E229" i="59"/>
  <c r="E230" i="59"/>
  <c r="E231" i="59"/>
  <c r="E232" i="59"/>
  <c r="E233" i="59"/>
  <c r="E234" i="59"/>
  <c r="E235" i="59"/>
  <c r="E236" i="59"/>
  <c r="E237" i="59"/>
  <c r="E238" i="59"/>
  <c r="E239" i="59"/>
  <c r="E240" i="59"/>
  <c r="E241" i="59"/>
  <c r="E242" i="59"/>
  <c r="E243" i="59"/>
  <c r="E244" i="59"/>
  <c r="E245" i="59"/>
  <c r="E246" i="59"/>
  <c r="E247" i="59"/>
  <c r="E248" i="59"/>
  <c r="E249" i="59"/>
  <c r="E250" i="59"/>
  <c r="E251" i="59"/>
  <c r="E252" i="59"/>
  <c r="E253" i="59"/>
  <c r="E254" i="59"/>
  <c r="E255" i="59"/>
  <c r="E256" i="59"/>
  <c r="E257" i="59"/>
  <c r="E258" i="59"/>
  <c r="E259" i="59"/>
  <c r="E260" i="59"/>
  <c r="E261" i="59"/>
  <c r="E262" i="59"/>
  <c r="E263" i="59"/>
  <c r="E264" i="59"/>
  <c r="E265" i="59"/>
  <c r="E266" i="59"/>
  <c r="E267" i="59"/>
  <c r="E268" i="59"/>
  <c r="E269" i="59"/>
  <c r="E270" i="59"/>
  <c r="E271" i="59"/>
  <c r="E272" i="59"/>
  <c r="E273" i="59"/>
  <c r="E274" i="59"/>
  <c r="E275" i="59"/>
  <c r="E276" i="59"/>
  <c r="E277" i="59"/>
  <c r="E278" i="59"/>
  <c r="E279" i="59"/>
  <c r="E280" i="59"/>
  <c r="E281" i="59"/>
  <c r="E282" i="59"/>
  <c r="E283" i="59"/>
  <c r="E284" i="59"/>
  <c r="E285" i="59"/>
  <c r="E286" i="59"/>
  <c r="E287" i="59"/>
  <c r="E288" i="59"/>
  <c r="E289" i="59"/>
  <c r="E290" i="59"/>
  <c r="E291" i="59"/>
  <c r="E292" i="59"/>
  <c r="E293" i="59"/>
  <c r="E294" i="59"/>
  <c r="E295" i="59"/>
  <c r="E296" i="59"/>
  <c r="E297" i="59"/>
  <c r="E298" i="59"/>
  <c r="E299" i="59"/>
  <c r="E300" i="59"/>
  <c r="E301" i="59"/>
  <c r="E302" i="59"/>
  <c r="E303" i="59"/>
  <c r="E304" i="59"/>
  <c r="E305" i="59"/>
  <c r="E306" i="59"/>
  <c r="E307" i="59"/>
  <c r="E308" i="59"/>
  <c r="E309" i="59"/>
  <c r="E310" i="59"/>
  <c r="E311" i="59"/>
  <c r="E312" i="59"/>
  <c r="E313" i="59"/>
  <c r="E314" i="59"/>
  <c r="E315" i="59"/>
  <c r="E316" i="59"/>
  <c r="E317" i="59"/>
  <c r="E318" i="59"/>
  <c r="E319" i="59"/>
  <c r="E320" i="59"/>
  <c r="E321" i="59"/>
  <c r="E322" i="59"/>
  <c r="E323" i="59"/>
  <c r="E324" i="59"/>
  <c r="E325" i="59"/>
  <c r="E326" i="59"/>
  <c r="E327" i="59"/>
  <c r="E328" i="59"/>
  <c r="E329" i="59"/>
  <c r="E330" i="59"/>
  <c r="E331" i="59"/>
  <c r="E332" i="59"/>
  <c r="E333" i="59"/>
  <c r="E334" i="59"/>
  <c r="E335" i="59"/>
  <c r="E336" i="59"/>
  <c r="E337" i="59"/>
  <c r="E338" i="59"/>
  <c r="E339" i="59"/>
  <c r="E340" i="59"/>
  <c r="E341" i="59"/>
  <c r="E342" i="59"/>
  <c r="E343" i="59"/>
  <c r="E344" i="59"/>
  <c r="E345" i="59"/>
  <c r="E346" i="59"/>
  <c r="E347" i="59"/>
  <c r="E348" i="59"/>
  <c r="E349" i="59"/>
  <c r="E350" i="59"/>
  <c r="E351" i="59"/>
  <c r="E352" i="59"/>
  <c r="E353" i="59"/>
  <c r="E354" i="59"/>
  <c r="E355" i="59"/>
  <c r="E356" i="59"/>
  <c r="E357" i="59"/>
  <c r="E358" i="59"/>
  <c r="E359" i="59"/>
  <c r="E360" i="59"/>
  <c r="E361" i="59"/>
  <c r="E362" i="59"/>
  <c r="E363" i="59"/>
  <c r="E364" i="59"/>
  <c r="E365" i="59"/>
  <c r="E366" i="59"/>
  <c r="E367" i="59"/>
  <c r="E368" i="59"/>
  <c r="E369" i="59"/>
  <c r="E370" i="59"/>
  <c r="E371" i="59"/>
  <c r="E372" i="59"/>
  <c r="E373" i="59"/>
  <c r="E374" i="59"/>
  <c r="E375" i="59"/>
  <c r="E376" i="59"/>
  <c r="E377" i="59"/>
  <c r="E378" i="59"/>
  <c r="E379" i="59"/>
  <c r="E380" i="59"/>
  <c r="E381" i="59"/>
  <c r="E382" i="59"/>
  <c r="E383" i="59"/>
  <c r="E384" i="59"/>
  <c r="E385" i="59"/>
  <c r="E386" i="59"/>
  <c r="E387" i="59"/>
  <c r="E388" i="59"/>
  <c r="E389" i="59"/>
  <c r="E390" i="59"/>
  <c r="E391" i="59"/>
  <c r="E392" i="59"/>
  <c r="E393" i="59"/>
  <c r="E394" i="59"/>
  <c r="E395" i="59"/>
  <c r="E396" i="59"/>
  <c r="E397" i="59"/>
  <c r="E398" i="59"/>
  <c r="E399" i="59"/>
  <c r="E400" i="59"/>
  <c r="E401" i="59"/>
  <c r="E402" i="59"/>
  <c r="E403" i="59"/>
  <c r="E404" i="59"/>
  <c r="E405" i="59"/>
  <c r="E406" i="59"/>
  <c r="E407" i="59"/>
  <c r="E408" i="59"/>
  <c r="E409" i="59"/>
  <c r="E410" i="59"/>
  <c r="E411" i="59"/>
  <c r="E412" i="59"/>
  <c r="E413" i="59"/>
  <c r="E414" i="59"/>
  <c r="E415" i="59"/>
  <c r="E416" i="59"/>
  <c r="E417" i="59"/>
  <c r="E418" i="59"/>
  <c r="E419" i="59"/>
  <c r="E420" i="59"/>
  <c r="E421" i="59"/>
  <c r="E422" i="59"/>
  <c r="E423" i="59"/>
  <c r="E424" i="59"/>
  <c r="E425" i="59"/>
  <c r="E426" i="59"/>
  <c r="E427" i="59"/>
  <c r="E428" i="59"/>
  <c r="E429" i="59"/>
  <c r="E430" i="59"/>
  <c r="E431" i="59"/>
  <c r="E432" i="59"/>
  <c r="E433" i="59"/>
  <c r="E434" i="59"/>
  <c r="E435" i="59"/>
  <c r="E436" i="59"/>
  <c r="E437" i="59"/>
  <c r="E438" i="59"/>
  <c r="E439" i="59"/>
  <c r="E440" i="59"/>
  <c r="E441" i="59"/>
  <c r="E442" i="59"/>
  <c r="E443" i="59"/>
  <c r="E444" i="59"/>
  <c r="E445" i="59"/>
  <c r="E446" i="59"/>
  <c r="E447" i="59"/>
  <c r="E448" i="59"/>
  <c r="E449" i="59"/>
  <c r="E450" i="59"/>
  <c r="E451" i="59"/>
  <c r="E452" i="59"/>
  <c r="E453" i="59"/>
  <c r="E454" i="59"/>
  <c r="E455" i="59"/>
  <c r="E456" i="59"/>
  <c r="E457" i="59"/>
  <c r="E458" i="59"/>
  <c r="E459" i="59"/>
  <c r="E460" i="59"/>
  <c r="E461" i="59"/>
  <c r="E462" i="59"/>
  <c r="E463" i="59"/>
  <c r="E464" i="59"/>
  <c r="E465" i="59"/>
  <c r="E466" i="59"/>
  <c r="E467" i="59"/>
  <c r="E468" i="59"/>
  <c r="E469" i="59"/>
  <c r="E470" i="59"/>
  <c r="E471" i="59"/>
  <c r="E472" i="59"/>
  <c r="E473" i="59"/>
  <c r="E474" i="59"/>
  <c r="E475" i="59"/>
  <c r="E476" i="59"/>
  <c r="E477" i="59"/>
  <c r="E478" i="59"/>
  <c r="E479" i="59"/>
  <c r="E480" i="59"/>
  <c r="E481" i="59"/>
  <c r="E482" i="59"/>
  <c r="E483" i="59"/>
  <c r="E484" i="59"/>
  <c r="E485" i="59"/>
  <c r="E486" i="59"/>
  <c r="E487" i="59"/>
  <c r="E488" i="59"/>
  <c r="E489" i="59"/>
  <c r="E490" i="59"/>
  <c r="E491" i="59"/>
  <c r="E492" i="59"/>
  <c r="E493" i="59"/>
  <c r="E494" i="59"/>
  <c r="E495" i="59"/>
  <c r="E496" i="59"/>
  <c r="E497" i="59"/>
  <c r="E498" i="59"/>
  <c r="E499" i="59"/>
  <c r="E500" i="59"/>
  <c r="E501" i="59"/>
  <c r="E502" i="59"/>
  <c r="E503" i="59"/>
  <c r="E504" i="59"/>
  <c r="E505" i="59"/>
  <c r="E506" i="59"/>
  <c r="E507" i="59"/>
  <c r="E508" i="59"/>
  <c r="E509" i="59"/>
  <c r="E510" i="59"/>
  <c r="E511" i="59"/>
  <c r="E512" i="59"/>
  <c r="E513" i="59"/>
  <c r="E514" i="59"/>
  <c r="E515" i="59"/>
  <c r="E516" i="59"/>
  <c r="E517" i="59"/>
  <c r="E518" i="59"/>
  <c r="E519" i="59"/>
  <c r="E520" i="59"/>
  <c r="E521" i="59"/>
  <c r="E522" i="59"/>
  <c r="E523" i="59"/>
  <c r="E524" i="59"/>
  <c r="E525" i="59"/>
  <c r="E526" i="59"/>
  <c r="E527" i="59"/>
  <c r="E528" i="59"/>
  <c r="E529" i="59"/>
  <c r="E530" i="59"/>
  <c r="E531" i="59"/>
  <c r="E532" i="59"/>
  <c r="E533" i="59"/>
  <c r="E534" i="59"/>
  <c r="E535" i="59"/>
  <c r="E536" i="59"/>
  <c r="E537" i="59"/>
  <c r="E538" i="59"/>
  <c r="E539" i="59"/>
  <c r="E540" i="59"/>
  <c r="E541" i="59"/>
  <c r="E542" i="59"/>
  <c r="E543" i="59"/>
  <c r="E544" i="59"/>
  <c r="E545" i="59"/>
  <c r="E546" i="59"/>
  <c r="E547" i="59"/>
  <c r="E548" i="59"/>
  <c r="E549" i="59"/>
  <c r="E550" i="59"/>
  <c r="E551" i="59"/>
  <c r="E552" i="59"/>
  <c r="E553" i="59"/>
  <c r="E554" i="59"/>
  <c r="E555" i="59"/>
  <c r="E556" i="59"/>
  <c r="E557" i="59"/>
  <c r="E558" i="59"/>
  <c r="E559" i="59"/>
  <c r="E560" i="59"/>
  <c r="E561" i="59"/>
  <c r="E562" i="59"/>
  <c r="E563" i="59"/>
  <c r="E564" i="59"/>
  <c r="E565" i="59"/>
  <c r="E566" i="59"/>
  <c r="E567" i="59"/>
  <c r="E568" i="59"/>
  <c r="E569" i="59"/>
  <c r="E570" i="59"/>
  <c r="E571" i="59"/>
  <c r="E572" i="59"/>
  <c r="E573" i="59"/>
  <c r="E574" i="59"/>
  <c r="E575" i="59"/>
  <c r="E576" i="59"/>
  <c r="E577" i="59"/>
  <c r="E578" i="59"/>
  <c r="E579" i="59"/>
  <c r="E580" i="59"/>
  <c r="E581" i="59"/>
  <c r="E582" i="59"/>
  <c r="E583" i="59"/>
  <c r="E584" i="59"/>
  <c r="E585" i="59"/>
  <c r="E586" i="59"/>
  <c r="E587" i="59"/>
  <c r="E588" i="59"/>
  <c r="E589" i="59"/>
  <c r="E590" i="59"/>
  <c r="E591" i="59"/>
  <c r="E592" i="59"/>
  <c r="E593" i="59"/>
  <c r="E594" i="59"/>
  <c r="E595" i="59"/>
  <c r="E596" i="59"/>
  <c r="E597" i="59"/>
  <c r="E598" i="59"/>
  <c r="E599" i="59"/>
  <c r="E600" i="59"/>
  <c r="E601" i="59"/>
  <c r="E602" i="59"/>
  <c r="E603" i="59"/>
  <c r="E604" i="59"/>
  <c r="E605" i="59"/>
  <c r="E606" i="59"/>
  <c r="E607" i="59"/>
  <c r="E608" i="59"/>
  <c r="E609" i="59"/>
  <c r="E610" i="59"/>
  <c r="E611" i="59"/>
  <c r="E612" i="59"/>
  <c r="E613" i="59"/>
  <c r="E614" i="59"/>
  <c r="E615" i="59"/>
  <c r="E616" i="59"/>
  <c r="E617" i="59"/>
  <c r="E618" i="59"/>
  <c r="E619" i="59"/>
  <c r="E620" i="59"/>
  <c r="E621" i="59"/>
  <c r="E622" i="59"/>
  <c r="E623" i="59"/>
  <c r="E624" i="59"/>
  <c r="E625" i="59"/>
  <c r="E626" i="59"/>
  <c r="E627" i="59"/>
  <c r="E628" i="59"/>
  <c r="E629" i="59"/>
  <c r="E630" i="59"/>
  <c r="E631" i="59"/>
  <c r="E632" i="59"/>
  <c r="E633" i="59"/>
  <c r="E634" i="59"/>
  <c r="E635" i="59"/>
  <c r="E636" i="59"/>
  <c r="E637" i="59"/>
  <c r="E638" i="59"/>
  <c r="E639" i="59"/>
  <c r="E640" i="59"/>
  <c r="E641" i="59"/>
  <c r="E642" i="59"/>
  <c r="E643" i="59"/>
  <c r="E644" i="59"/>
  <c r="E645" i="59"/>
  <c r="E646" i="59"/>
  <c r="E647" i="59"/>
  <c r="E648" i="59"/>
  <c r="E649" i="59"/>
  <c r="E650" i="59"/>
  <c r="E651" i="59"/>
  <c r="E652" i="59"/>
  <c r="E653" i="59"/>
  <c r="E654" i="59"/>
  <c r="E655" i="59"/>
  <c r="E656" i="59"/>
  <c r="E657" i="59"/>
  <c r="E658" i="59"/>
  <c r="E659" i="59"/>
  <c r="E660" i="59"/>
  <c r="E661" i="59"/>
  <c r="E662" i="59"/>
  <c r="E663" i="59"/>
  <c r="E664" i="59"/>
  <c r="E665" i="59"/>
  <c r="E666" i="59"/>
  <c r="E667" i="59"/>
  <c r="E668" i="59"/>
  <c r="E669" i="59"/>
  <c r="E670" i="59"/>
  <c r="E671" i="59"/>
  <c r="E672" i="59"/>
  <c r="E673" i="59"/>
  <c r="E674" i="59"/>
  <c r="E675" i="59"/>
  <c r="E676" i="59"/>
  <c r="E677" i="59"/>
  <c r="E678" i="59"/>
  <c r="E679" i="59"/>
  <c r="E680" i="59"/>
  <c r="E681" i="59"/>
  <c r="E682" i="59"/>
  <c r="E683" i="59"/>
  <c r="E684" i="59"/>
  <c r="E685" i="59"/>
  <c r="E686" i="59"/>
  <c r="E687" i="59"/>
  <c r="E688" i="59"/>
  <c r="E689" i="59"/>
  <c r="E690" i="59"/>
  <c r="E691" i="59"/>
  <c r="E692" i="59"/>
  <c r="E693" i="59"/>
  <c r="E694" i="59"/>
  <c r="E695" i="59"/>
  <c r="E696" i="59"/>
  <c r="E697" i="59"/>
  <c r="E698" i="59"/>
  <c r="E699" i="59"/>
  <c r="E700" i="59"/>
  <c r="E701" i="59"/>
  <c r="E702" i="59"/>
  <c r="E703" i="59"/>
  <c r="E704" i="59"/>
  <c r="E705" i="59"/>
  <c r="E706" i="59"/>
  <c r="E707" i="59"/>
  <c r="E708" i="59"/>
  <c r="E709" i="59"/>
  <c r="E710" i="59"/>
  <c r="E711" i="59"/>
  <c r="E712" i="59"/>
  <c r="E713" i="59"/>
  <c r="E714" i="59"/>
  <c r="E715" i="59"/>
  <c r="E716" i="59"/>
  <c r="E717" i="59"/>
  <c r="E718" i="59"/>
  <c r="E719" i="59"/>
  <c r="E720" i="59"/>
  <c r="E721" i="59"/>
  <c r="E722" i="59"/>
  <c r="E723" i="59"/>
  <c r="E724" i="59"/>
  <c r="E725" i="59"/>
  <c r="E726" i="59"/>
  <c r="E727" i="59"/>
  <c r="E728" i="59"/>
  <c r="E729" i="59"/>
  <c r="E730" i="59"/>
  <c r="E731" i="59"/>
  <c r="E732" i="59"/>
  <c r="E733" i="59"/>
  <c r="E734" i="59"/>
  <c r="E735" i="59"/>
  <c r="E736" i="59"/>
  <c r="E737" i="59"/>
  <c r="E738" i="59"/>
  <c r="E739" i="59"/>
  <c r="E740" i="59"/>
  <c r="E741" i="59"/>
  <c r="E742" i="59"/>
  <c r="E743" i="59"/>
  <c r="E744" i="59"/>
  <c r="E745" i="59"/>
  <c r="E746" i="59"/>
  <c r="E747" i="59"/>
  <c r="E748" i="59"/>
  <c r="E749" i="59"/>
  <c r="E750" i="59"/>
  <c r="E751" i="59"/>
  <c r="E752" i="59"/>
  <c r="E753" i="59"/>
  <c r="E754" i="59"/>
  <c r="E755" i="59"/>
  <c r="E756" i="59"/>
  <c r="E757" i="59"/>
  <c r="E758" i="59"/>
  <c r="E759" i="59"/>
  <c r="E760" i="59"/>
  <c r="E761" i="59"/>
  <c r="E762" i="59"/>
  <c r="E763" i="59"/>
  <c r="E764" i="59"/>
  <c r="E765" i="59"/>
  <c r="E766" i="59"/>
  <c r="E767" i="59"/>
  <c r="E768" i="59"/>
  <c r="E769" i="59"/>
  <c r="E770" i="59"/>
  <c r="E771" i="59"/>
  <c r="E772" i="59"/>
  <c r="E773" i="59"/>
  <c r="E774" i="59"/>
  <c r="E775" i="59"/>
  <c r="E776" i="59"/>
  <c r="E777" i="59"/>
  <c r="E778" i="59"/>
  <c r="E779" i="59"/>
  <c r="E780" i="59"/>
  <c r="E781" i="59"/>
  <c r="E782" i="59"/>
  <c r="E783" i="59"/>
  <c r="E784" i="59"/>
  <c r="E785" i="59"/>
  <c r="E786" i="59"/>
  <c r="E787" i="59"/>
  <c r="E788" i="59"/>
  <c r="E789" i="59"/>
  <c r="E790" i="59"/>
  <c r="E791" i="59"/>
  <c r="E792" i="59"/>
  <c r="E793" i="59"/>
  <c r="E794" i="59"/>
  <c r="E795" i="59"/>
  <c r="E796" i="59"/>
  <c r="E797" i="59"/>
  <c r="E798" i="59"/>
  <c r="L72" i="52" l="1"/>
  <c r="K72" i="52"/>
  <c r="G72" i="52"/>
  <c r="H72" i="52" s="1"/>
  <c r="J72" i="52" s="1"/>
  <c r="L71" i="52"/>
  <c r="K71" i="52"/>
  <c r="G71" i="52"/>
  <c r="H71" i="52" s="1"/>
  <c r="J71" i="52" s="1"/>
  <c r="L70" i="52"/>
  <c r="K70" i="52"/>
  <c r="G70" i="52"/>
  <c r="H70" i="52" s="1"/>
  <c r="J70" i="52" s="1"/>
  <c r="L26" i="52"/>
  <c r="K26" i="52"/>
  <c r="G26" i="52"/>
  <c r="H26" i="52" s="1"/>
  <c r="J26" i="52" s="1"/>
  <c r="L25" i="52"/>
  <c r="K25" i="52"/>
  <c r="G25" i="52"/>
  <c r="H25" i="52" s="1"/>
  <c r="J25" i="52" s="1"/>
  <c r="L24" i="52"/>
  <c r="K24" i="52"/>
  <c r="G24" i="52"/>
  <c r="H24" i="52" s="1"/>
  <c r="J24" i="52" s="1"/>
  <c r="T45" i="56"/>
  <c r="S45" i="56"/>
  <c r="N45" i="56"/>
  <c r="P45" i="56" s="1"/>
  <c r="R45" i="56" s="1"/>
  <c r="T44" i="56"/>
  <c r="S44" i="56"/>
  <c r="N44" i="56"/>
  <c r="O44" i="56" s="1"/>
  <c r="N47" i="56"/>
  <c r="O47" i="56" s="1"/>
  <c r="S47" i="56"/>
  <c r="T47" i="56"/>
  <c r="T239" i="31"/>
  <c r="S239" i="31"/>
  <c r="N239" i="31"/>
  <c r="O239" i="31" s="1"/>
  <c r="T238" i="31"/>
  <c r="S238" i="31"/>
  <c r="N238" i="31"/>
  <c r="P238" i="31" s="1"/>
  <c r="R238" i="31" s="1"/>
  <c r="N148" i="31"/>
  <c r="O148" i="31" s="1"/>
  <c r="N142" i="31"/>
  <c r="P142" i="31" s="1"/>
  <c r="R142" i="31" s="1"/>
  <c r="T150" i="31"/>
  <c r="S150" i="31"/>
  <c r="N150" i="31"/>
  <c r="P150" i="31" s="1"/>
  <c r="R150" i="31" s="1"/>
  <c r="T149" i="31"/>
  <c r="S149" i="31"/>
  <c r="N149" i="31"/>
  <c r="O149" i="31" s="1"/>
  <c r="T148" i="31"/>
  <c r="S148" i="31"/>
  <c r="T147" i="31"/>
  <c r="S147" i="31"/>
  <c r="N147" i="31"/>
  <c r="O147" i="31" s="1"/>
  <c r="T146" i="31"/>
  <c r="S146" i="31"/>
  <c r="N146" i="31"/>
  <c r="P146" i="31" s="1"/>
  <c r="R146" i="31" s="1"/>
  <c r="T145" i="31"/>
  <c r="S145" i="31"/>
  <c r="N145" i="31"/>
  <c r="O145" i="31" s="1"/>
  <c r="T144" i="31"/>
  <c r="S144" i="31"/>
  <c r="N144" i="31"/>
  <c r="O144" i="31" s="1"/>
  <c r="T143" i="31"/>
  <c r="S143" i="31"/>
  <c r="N143" i="31"/>
  <c r="O143" i="31" s="1"/>
  <c r="T142" i="31"/>
  <c r="S142" i="31"/>
  <c r="T141" i="31"/>
  <c r="S141" i="31"/>
  <c r="N141" i="31"/>
  <c r="O141" i="31" s="1"/>
  <c r="N35" i="31"/>
  <c r="P35" i="31" s="1"/>
  <c r="R35" i="31" s="1"/>
  <c r="T35" i="31"/>
  <c r="S35" i="31"/>
  <c r="T34" i="31"/>
  <c r="S34" i="31"/>
  <c r="N34" i="31"/>
  <c r="O34" i="31" s="1"/>
  <c r="G52" i="52"/>
  <c r="H52" i="52" s="1"/>
  <c r="J52" i="52" s="1"/>
  <c r="G53" i="52"/>
  <c r="H53" i="52" s="1"/>
  <c r="J53" i="52" s="1"/>
  <c r="G54" i="52"/>
  <c r="H54" i="52"/>
  <c r="J54" i="52" s="1"/>
  <c r="K52" i="52"/>
  <c r="L52" i="52"/>
  <c r="K53" i="52"/>
  <c r="L53" i="52"/>
  <c r="K54" i="52"/>
  <c r="L54" i="52"/>
  <c r="K55" i="52"/>
  <c r="L55" i="52"/>
  <c r="N271" i="31"/>
  <c r="P271" i="31" s="1"/>
  <c r="R271" i="31" s="1"/>
  <c r="T271" i="31"/>
  <c r="S271" i="31"/>
  <c r="T270" i="31"/>
  <c r="S270" i="31"/>
  <c r="N270" i="31"/>
  <c r="P270" i="31" s="1"/>
  <c r="R270" i="31" s="1"/>
  <c r="K16" i="50"/>
  <c r="J9" i="53"/>
  <c r="J8" i="53"/>
  <c r="J47" i="53"/>
  <c r="P147" i="31" l="1"/>
  <c r="R147" i="31" s="1"/>
  <c r="P44" i="56"/>
  <c r="R44" i="56" s="1"/>
  <c r="O45" i="56"/>
  <c r="P47" i="56"/>
  <c r="R47" i="56" s="1"/>
  <c r="P239" i="31"/>
  <c r="R239" i="31" s="1"/>
  <c r="O238" i="31"/>
  <c r="P143" i="31"/>
  <c r="R143" i="31" s="1"/>
  <c r="O270" i="31"/>
  <c r="P149" i="31"/>
  <c r="R149" i="31" s="1"/>
  <c r="P145" i="31"/>
  <c r="R145" i="31" s="1"/>
  <c r="P141" i="31"/>
  <c r="R141" i="31" s="1"/>
  <c r="P144" i="31"/>
  <c r="R144" i="31" s="1"/>
  <c r="P148" i="31"/>
  <c r="R148" i="31" s="1"/>
  <c r="O142" i="31"/>
  <c r="O146" i="31"/>
  <c r="O150" i="31"/>
  <c r="P34" i="31"/>
  <c r="R34" i="31" s="1"/>
  <c r="O35" i="31"/>
  <c r="O271" i="31"/>
  <c r="W6" i="51"/>
  <c r="L4" i="52"/>
  <c r="M16" i="50"/>
  <c r="L117" i="50"/>
  <c r="L116" i="50"/>
  <c r="L115" i="50"/>
  <c r="L114" i="50"/>
  <c r="L113" i="50"/>
  <c r="L112" i="50"/>
  <c r="L111" i="50"/>
  <c r="L110" i="50"/>
  <c r="L109" i="50"/>
  <c r="L108" i="50"/>
  <c r="L107" i="50"/>
  <c r="L106" i="50"/>
  <c r="L105" i="50"/>
  <c r="L104" i="50"/>
  <c r="L103" i="50"/>
  <c r="L102" i="50"/>
  <c r="L101" i="50"/>
  <c r="L100" i="50"/>
  <c r="L99" i="50"/>
  <c r="L98" i="50"/>
  <c r="L97" i="50"/>
  <c r="L96" i="50"/>
  <c r="L95" i="50"/>
  <c r="L94" i="50"/>
  <c r="L93" i="50"/>
  <c r="L92" i="50"/>
  <c r="L91" i="50"/>
  <c r="L90" i="50"/>
  <c r="L89" i="50"/>
  <c r="L88" i="50"/>
  <c r="L87" i="50"/>
  <c r="L86" i="50"/>
  <c r="L85" i="50"/>
  <c r="L84" i="50"/>
  <c r="L83" i="50"/>
  <c r="L82" i="50"/>
  <c r="L81" i="50"/>
  <c r="L80" i="50"/>
  <c r="L79" i="50"/>
  <c r="L78" i="50"/>
  <c r="L77" i="50"/>
  <c r="L76" i="50"/>
  <c r="L75" i="50"/>
  <c r="L74" i="50"/>
  <c r="L73" i="50"/>
  <c r="L72" i="50"/>
  <c r="L71" i="50"/>
  <c r="L70" i="50"/>
  <c r="L69" i="50"/>
  <c r="L68" i="50"/>
  <c r="L67" i="50"/>
  <c r="L66" i="50"/>
  <c r="L65" i="50"/>
  <c r="L64" i="50"/>
  <c r="L63" i="50"/>
  <c r="L62" i="50"/>
  <c r="L61" i="50"/>
  <c r="L16" i="50" l="1"/>
  <c r="M5" i="55" l="1"/>
  <c r="N5" i="55"/>
  <c r="M6" i="55"/>
  <c r="N6" i="55"/>
  <c r="M7" i="55"/>
  <c r="N7" i="55"/>
  <c r="M8" i="55"/>
  <c r="N8" i="55"/>
  <c r="M9" i="55"/>
  <c r="N9" i="55"/>
  <c r="M10" i="55"/>
  <c r="N10" i="55"/>
  <c r="M11" i="55"/>
  <c r="N11" i="55"/>
  <c r="M12" i="55"/>
  <c r="N12" i="55"/>
  <c r="M13" i="55"/>
  <c r="N13" i="55"/>
  <c r="M14" i="55"/>
  <c r="N14" i="55"/>
  <c r="M15" i="55"/>
  <c r="N15" i="55"/>
  <c r="M16" i="55"/>
  <c r="N16" i="55"/>
  <c r="M17" i="55"/>
  <c r="N17" i="55"/>
  <c r="M18" i="55"/>
  <c r="N18" i="55"/>
  <c r="M19" i="55"/>
  <c r="N19" i="55"/>
  <c r="M20" i="55"/>
  <c r="N20" i="55"/>
  <c r="M21" i="55"/>
  <c r="N21" i="55"/>
  <c r="M22" i="55"/>
  <c r="N22" i="55"/>
  <c r="M23" i="55"/>
  <c r="N23" i="55"/>
  <c r="M24" i="55"/>
  <c r="N24" i="55"/>
  <c r="M4" i="55"/>
  <c r="K5" i="52"/>
  <c r="L5" i="52"/>
  <c r="K6" i="52"/>
  <c r="L6" i="52"/>
  <c r="K7" i="52"/>
  <c r="L7" i="52"/>
  <c r="K8" i="52"/>
  <c r="L8" i="52"/>
  <c r="K9" i="52"/>
  <c r="L9" i="52"/>
  <c r="K10" i="52"/>
  <c r="L10" i="52"/>
  <c r="K11" i="52"/>
  <c r="L11" i="52"/>
  <c r="K12" i="52"/>
  <c r="L12" i="52"/>
  <c r="K13" i="52"/>
  <c r="L13" i="52"/>
  <c r="K14" i="52"/>
  <c r="L14" i="52"/>
  <c r="K15" i="52"/>
  <c r="L15" i="52"/>
  <c r="K16" i="52"/>
  <c r="L16" i="52"/>
  <c r="K17" i="52"/>
  <c r="L17" i="52"/>
  <c r="K18" i="52"/>
  <c r="L18" i="52"/>
  <c r="K19" i="52"/>
  <c r="L19" i="52"/>
  <c r="K20" i="52"/>
  <c r="L20" i="52"/>
  <c r="K21" i="52"/>
  <c r="L21" i="52"/>
  <c r="K22" i="52"/>
  <c r="L22" i="52"/>
  <c r="K23" i="52"/>
  <c r="L23" i="52"/>
  <c r="K27" i="52"/>
  <c r="L27" i="52"/>
  <c r="K28" i="52"/>
  <c r="L28" i="52"/>
  <c r="K29" i="52"/>
  <c r="L29" i="52"/>
  <c r="K30" i="52"/>
  <c r="L30" i="52"/>
  <c r="K31" i="52"/>
  <c r="L31" i="52"/>
  <c r="K32" i="52"/>
  <c r="L32" i="52"/>
  <c r="K33" i="52"/>
  <c r="L33" i="52"/>
  <c r="K34" i="52"/>
  <c r="L34" i="52"/>
  <c r="K35" i="52"/>
  <c r="L35" i="52"/>
  <c r="K36" i="52"/>
  <c r="L36" i="52"/>
  <c r="K37" i="52"/>
  <c r="L37" i="52"/>
  <c r="K38" i="52"/>
  <c r="L38" i="52"/>
  <c r="K39" i="52"/>
  <c r="L39" i="52"/>
  <c r="K40" i="52"/>
  <c r="L40" i="52"/>
  <c r="K41" i="52"/>
  <c r="L41" i="52"/>
  <c r="K42" i="52"/>
  <c r="L42" i="52"/>
  <c r="K43" i="52"/>
  <c r="L43" i="52"/>
  <c r="K44" i="52"/>
  <c r="L44" i="52"/>
  <c r="K45" i="52"/>
  <c r="L45" i="52"/>
  <c r="K46" i="52"/>
  <c r="L46" i="52"/>
  <c r="K47" i="52"/>
  <c r="L47" i="52"/>
  <c r="K48" i="52"/>
  <c r="L48" i="52"/>
  <c r="K49" i="52"/>
  <c r="L49" i="52"/>
  <c r="K50" i="52"/>
  <c r="L50" i="52"/>
  <c r="K51" i="52"/>
  <c r="L51" i="52"/>
  <c r="K56" i="52"/>
  <c r="L56" i="52"/>
  <c r="K57" i="52"/>
  <c r="L57" i="52"/>
  <c r="K58" i="52"/>
  <c r="L58" i="52"/>
  <c r="K59" i="52"/>
  <c r="L59" i="52"/>
  <c r="K60" i="52"/>
  <c r="L60" i="52"/>
  <c r="K61" i="52"/>
  <c r="L61" i="52"/>
  <c r="K62" i="52"/>
  <c r="L62" i="52"/>
  <c r="K63" i="52"/>
  <c r="L63" i="52"/>
  <c r="K64" i="52"/>
  <c r="L64" i="52"/>
  <c r="K65" i="52"/>
  <c r="L65" i="52"/>
  <c r="K66" i="52"/>
  <c r="L66" i="52"/>
  <c r="K67" i="52"/>
  <c r="L67" i="52"/>
  <c r="K68" i="52"/>
  <c r="L68" i="52"/>
  <c r="K69" i="52"/>
  <c r="L69" i="52"/>
  <c r="K73" i="52"/>
  <c r="L73" i="52"/>
  <c r="K74" i="52"/>
  <c r="L74" i="52"/>
  <c r="K75" i="52"/>
  <c r="L75" i="52"/>
  <c r="K76" i="52"/>
  <c r="L76" i="52"/>
  <c r="K77" i="52"/>
  <c r="L77" i="52"/>
  <c r="K78" i="52"/>
  <c r="L78" i="52"/>
  <c r="K79" i="52"/>
  <c r="L79" i="52"/>
  <c r="K80" i="52"/>
  <c r="L80" i="52"/>
  <c r="K81" i="52"/>
  <c r="L81" i="52"/>
  <c r="K82" i="52"/>
  <c r="L82" i="52"/>
  <c r="K83" i="52"/>
  <c r="L83" i="52"/>
  <c r="K84" i="52"/>
  <c r="L84" i="52"/>
  <c r="K85" i="52"/>
  <c r="L85" i="52"/>
  <c r="K86" i="52"/>
  <c r="L86" i="52"/>
  <c r="K87" i="52"/>
  <c r="L87" i="52"/>
  <c r="K88" i="52"/>
  <c r="L88" i="52"/>
  <c r="K89" i="52"/>
  <c r="L89" i="52"/>
  <c r="K90" i="52"/>
  <c r="L90" i="52"/>
  <c r="K91" i="52"/>
  <c r="L91" i="52"/>
  <c r="K92" i="52"/>
  <c r="L92" i="52"/>
  <c r="K93" i="52"/>
  <c r="L93" i="52"/>
  <c r="K94" i="52"/>
  <c r="L94" i="52"/>
  <c r="K95" i="52"/>
  <c r="L95" i="52"/>
  <c r="K96" i="52"/>
  <c r="L96" i="52"/>
  <c r="K97" i="52"/>
  <c r="L97" i="52"/>
  <c r="K98" i="52"/>
  <c r="L98" i="52"/>
  <c r="K99" i="52"/>
  <c r="L99" i="52"/>
  <c r="K100" i="52"/>
  <c r="L100" i="52"/>
  <c r="K101" i="52"/>
  <c r="L101" i="52"/>
  <c r="K102" i="52"/>
  <c r="L102" i="52"/>
  <c r="K103" i="52"/>
  <c r="L103" i="52"/>
  <c r="K104" i="52"/>
  <c r="L104" i="52"/>
  <c r="K105" i="52"/>
  <c r="L105" i="52"/>
  <c r="K106" i="52"/>
  <c r="L106" i="52"/>
  <c r="K107" i="52"/>
  <c r="L107" i="52"/>
  <c r="K108" i="52"/>
  <c r="L108" i="52"/>
  <c r="K109" i="52"/>
  <c r="L109" i="52"/>
  <c r="K110" i="52"/>
  <c r="L110" i="52"/>
  <c r="K111" i="52"/>
  <c r="L111" i="52"/>
  <c r="K112" i="52"/>
  <c r="L112" i="52"/>
  <c r="K113" i="52"/>
  <c r="L113" i="52"/>
  <c r="K114" i="52"/>
  <c r="L114" i="52"/>
  <c r="K115" i="52"/>
  <c r="L115" i="52"/>
  <c r="K116" i="52"/>
  <c r="L116" i="52"/>
  <c r="K117" i="52"/>
  <c r="L117" i="52"/>
  <c r="K118" i="52"/>
  <c r="L118" i="52"/>
  <c r="K119" i="52"/>
  <c r="L119" i="52"/>
  <c r="K120" i="52"/>
  <c r="L120" i="52"/>
  <c r="K121" i="52"/>
  <c r="L121" i="52"/>
  <c r="K122" i="52"/>
  <c r="L122" i="52"/>
  <c r="K123" i="52"/>
  <c r="L123" i="52"/>
  <c r="K124" i="52"/>
  <c r="L124" i="52"/>
  <c r="K125" i="52"/>
  <c r="L125" i="52"/>
  <c r="K126" i="52"/>
  <c r="L126" i="52"/>
  <c r="K127" i="52"/>
  <c r="L127" i="52"/>
  <c r="K128" i="52"/>
  <c r="L128" i="52"/>
  <c r="K129" i="52"/>
  <c r="L129" i="52"/>
  <c r="K130" i="52"/>
  <c r="L130" i="52"/>
  <c r="K131" i="52"/>
  <c r="L131" i="52"/>
  <c r="K132" i="52"/>
  <c r="L132" i="52"/>
  <c r="K133" i="52"/>
  <c r="L133" i="52"/>
  <c r="K134" i="52"/>
  <c r="L134" i="52"/>
  <c r="K135" i="52"/>
  <c r="L135" i="52"/>
  <c r="K136" i="52"/>
  <c r="L136" i="52"/>
  <c r="K137" i="52"/>
  <c r="L137" i="52"/>
  <c r="K138" i="52"/>
  <c r="L138" i="52"/>
  <c r="K139" i="52"/>
  <c r="L139" i="52"/>
  <c r="K140" i="52"/>
  <c r="L140" i="52"/>
  <c r="K141" i="52"/>
  <c r="L141" i="52"/>
  <c r="K142" i="52"/>
  <c r="L142" i="52"/>
  <c r="K143" i="52"/>
  <c r="L143" i="52"/>
  <c r="K144" i="52"/>
  <c r="L144" i="52"/>
  <c r="K145" i="52"/>
  <c r="L145" i="52"/>
  <c r="K146" i="52"/>
  <c r="L146" i="52"/>
  <c r="K147" i="52"/>
  <c r="L147" i="52"/>
  <c r="K148" i="52"/>
  <c r="L148" i="52"/>
  <c r="K149" i="52"/>
  <c r="L149" i="52"/>
  <c r="K150" i="52"/>
  <c r="L150" i="52"/>
  <c r="K151" i="52"/>
  <c r="L151" i="52"/>
  <c r="K152" i="52"/>
  <c r="L152" i="52"/>
  <c r="K153" i="52"/>
  <c r="L153" i="52"/>
  <c r="K4" i="52"/>
  <c r="S6" i="56"/>
  <c r="T6" i="56"/>
  <c r="S7" i="56"/>
  <c r="T7" i="56"/>
  <c r="S8" i="56"/>
  <c r="T8" i="56"/>
  <c r="S9" i="56"/>
  <c r="T9" i="56"/>
  <c r="S10" i="56"/>
  <c r="T10" i="56"/>
  <c r="S11" i="56"/>
  <c r="T11" i="56"/>
  <c r="S12" i="56"/>
  <c r="T12" i="56"/>
  <c r="S13" i="56"/>
  <c r="T13" i="56"/>
  <c r="S14" i="56"/>
  <c r="T14" i="56"/>
  <c r="S15" i="56"/>
  <c r="T15" i="56"/>
  <c r="S16" i="56"/>
  <c r="T16" i="56"/>
  <c r="S17" i="56"/>
  <c r="T17" i="56"/>
  <c r="S18" i="56"/>
  <c r="T18" i="56"/>
  <c r="S19" i="56"/>
  <c r="T19" i="56"/>
  <c r="S20" i="56"/>
  <c r="T20" i="56"/>
  <c r="S21" i="56"/>
  <c r="T21" i="56"/>
  <c r="S22" i="56"/>
  <c r="T22" i="56"/>
  <c r="S23" i="56"/>
  <c r="T23" i="56"/>
  <c r="S24" i="56"/>
  <c r="T24" i="56"/>
  <c r="S25" i="56"/>
  <c r="T25" i="56"/>
  <c r="S26" i="56"/>
  <c r="T26" i="56"/>
  <c r="S27" i="56"/>
  <c r="T27" i="56"/>
  <c r="S28" i="56"/>
  <c r="T28" i="56"/>
  <c r="S29" i="56"/>
  <c r="T29" i="56"/>
  <c r="S30" i="56"/>
  <c r="T30" i="56"/>
  <c r="S31" i="56"/>
  <c r="T31" i="56"/>
  <c r="S32" i="56"/>
  <c r="T32" i="56"/>
  <c r="S33" i="56"/>
  <c r="T33" i="56"/>
  <c r="S34" i="56"/>
  <c r="T34" i="56"/>
  <c r="S35" i="56"/>
  <c r="T35" i="56"/>
  <c r="S36" i="56"/>
  <c r="T36" i="56"/>
  <c r="S37" i="56"/>
  <c r="T37" i="56"/>
  <c r="S38" i="56"/>
  <c r="T38" i="56"/>
  <c r="S39" i="56"/>
  <c r="T39" i="56"/>
  <c r="S40" i="56"/>
  <c r="T40" i="56"/>
  <c r="S41" i="56"/>
  <c r="T41" i="56"/>
  <c r="S42" i="56"/>
  <c r="T42" i="56"/>
  <c r="S43" i="56"/>
  <c r="T43" i="56"/>
  <c r="S46" i="56"/>
  <c r="T46" i="56"/>
  <c r="V5" i="51"/>
  <c r="S5" i="56"/>
  <c r="T5" i="56"/>
  <c r="W5" i="51"/>
  <c r="T5" i="31" l="1"/>
  <c r="S5" i="31"/>
  <c r="V6" i="51"/>
  <c r="V7" i="51"/>
  <c r="W7" i="51"/>
  <c r="V8" i="51"/>
  <c r="W8" i="51"/>
  <c r="V9" i="51"/>
  <c r="W9" i="51"/>
  <c r="V10" i="51"/>
  <c r="W10" i="51"/>
  <c r="V11" i="51"/>
  <c r="W11" i="51"/>
  <c r="V12" i="51"/>
  <c r="W12" i="51"/>
  <c r="V13" i="51"/>
  <c r="W13" i="51"/>
  <c r="V14" i="51"/>
  <c r="W14" i="51"/>
  <c r="V15" i="51"/>
  <c r="W15" i="51"/>
  <c r="V16" i="51"/>
  <c r="W16" i="51"/>
  <c r="V17" i="51"/>
  <c r="W17" i="51"/>
  <c r="V18" i="51"/>
  <c r="W18" i="51"/>
  <c r="V19" i="51"/>
  <c r="W19" i="51"/>
  <c r="V20" i="51"/>
  <c r="W20" i="51"/>
  <c r="V21" i="51"/>
  <c r="W21" i="51"/>
  <c r="V22" i="51"/>
  <c r="W22" i="51"/>
  <c r="V23" i="51"/>
  <c r="W23" i="51"/>
  <c r="V24" i="51"/>
  <c r="W24" i="51"/>
  <c r="V25" i="51"/>
  <c r="W25" i="51"/>
  <c r="V26" i="51"/>
  <c r="W26" i="51"/>
  <c r="V27" i="51"/>
  <c r="W27" i="51"/>
  <c r="V28" i="51"/>
  <c r="W28" i="51"/>
  <c r="V29" i="51"/>
  <c r="W29" i="51"/>
  <c r="V30" i="51"/>
  <c r="W30" i="51"/>
  <c r="V31" i="51"/>
  <c r="W31" i="51"/>
  <c r="V32" i="51"/>
  <c r="W32" i="51"/>
  <c r="V33" i="51"/>
  <c r="W33" i="51"/>
  <c r="V34" i="51"/>
  <c r="W34" i="51"/>
  <c r="V35" i="51"/>
  <c r="W35" i="51"/>
  <c r="V36" i="51"/>
  <c r="W36" i="51"/>
  <c r="V37" i="51"/>
  <c r="W37" i="51"/>
  <c r="V38" i="51"/>
  <c r="W38" i="51"/>
  <c r="V39" i="51"/>
  <c r="W39" i="51"/>
  <c r="V40" i="51"/>
  <c r="W40" i="51"/>
  <c r="V41" i="51"/>
  <c r="W41" i="51"/>
  <c r="V42" i="51"/>
  <c r="W42" i="51"/>
  <c r="V43" i="51"/>
  <c r="W43" i="51"/>
  <c r="V44" i="51"/>
  <c r="W44" i="51"/>
  <c r="V45" i="51"/>
  <c r="W45" i="51"/>
  <c r="V46" i="51"/>
  <c r="W46" i="51"/>
  <c r="V47" i="51"/>
  <c r="W47" i="51"/>
  <c r="V48" i="51"/>
  <c r="W48" i="51"/>
  <c r="V49" i="51"/>
  <c r="W49" i="51"/>
  <c r="V50" i="51"/>
  <c r="W50" i="51"/>
  <c r="V51" i="51"/>
  <c r="W51" i="51"/>
  <c r="V52" i="51"/>
  <c r="W52" i="51"/>
  <c r="V53" i="51"/>
  <c r="W53" i="51"/>
  <c r="V54" i="51"/>
  <c r="W54" i="51"/>
  <c r="V55" i="51"/>
  <c r="W55" i="51"/>
  <c r="V56" i="51"/>
  <c r="W56" i="51"/>
  <c r="V57" i="51"/>
  <c r="W57" i="51"/>
  <c r="V58" i="51"/>
  <c r="W58" i="51"/>
  <c r="V59" i="51"/>
  <c r="W59" i="51"/>
  <c r="V60" i="51"/>
  <c r="W60" i="51"/>
  <c r="V61" i="51"/>
  <c r="W61" i="51"/>
  <c r="V62" i="51"/>
  <c r="W62" i="51"/>
  <c r="V63" i="51"/>
  <c r="W63" i="51"/>
  <c r="V64" i="51"/>
  <c r="W64" i="51"/>
  <c r="V65" i="51"/>
  <c r="W65" i="51"/>
  <c r="V66" i="51"/>
  <c r="W66" i="51"/>
  <c r="V67" i="51"/>
  <c r="W67" i="51"/>
  <c r="V68" i="51"/>
  <c r="W68" i="51"/>
  <c r="V69" i="51"/>
  <c r="W69" i="51"/>
  <c r="V70" i="51"/>
  <c r="W70" i="51"/>
  <c r="V71" i="51"/>
  <c r="W71" i="51"/>
  <c r="V72" i="51"/>
  <c r="W72" i="51"/>
  <c r="V73" i="51"/>
  <c r="W73" i="51"/>
  <c r="V74" i="51"/>
  <c r="W74" i="51"/>
  <c r="V75" i="51"/>
  <c r="W75" i="51"/>
  <c r="V76" i="51"/>
  <c r="W76" i="51"/>
  <c r="V77" i="51"/>
  <c r="W77" i="51"/>
  <c r="V78" i="51"/>
  <c r="W78" i="51"/>
  <c r="V79" i="51"/>
  <c r="W79" i="51"/>
  <c r="V80" i="51"/>
  <c r="W80" i="51"/>
  <c r="V81" i="51"/>
  <c r="W81" i="51"/>
  <c r="V82" i="51"/>
  <c r="W82" i="51"/>
  <c r="V83" i="51"/>
  <c r="W83" i="51"/>
  <c r="V84" i="51"/>
  <c r="W84" i="51"/>
  <c r="V85" i="51"/>
  <c r="W85" i="51"/>
  <c r="V86" i="51"/>
  <c r="W86" i="51"/>
  <c r="V87" i="51"/>
  <c r="W87" i="51"/>
  <c r="V88" i="51"/>
  <c r="W88" i="51"/>
  <c r="V89" i="51"/>
  <c r="W89" i="51"/>
  <c r="V90" i="51"/>
  <c r="W90" i="51"/>
  <c r="V91" i="51"/>
  <c r="W91" i="51"/>
  <c r="V92" i="51"/>
  <c r="W92" i="51"/>
  <c r="V93" i="51"/>
  <c r="W93" i="51"/>
  <c r="V94" i="51"/>
  <c r="W94" i="51"/>
  <c r="V95" i="51"/>
  <c r="W95" i="51"/>
  <c r="V96" i="51"/>
  <c r="W96" i="51"/>
  <c r="V97" i="51"/>
  <c r="W97" i="51"/>
  <c r="V98" i="51"/>
  <c r="W98" i="51"/>
  <c r="V99" i="51"/>
  <c r="W99" i="51"/>
  <c r="V100" i="51"/>
  <c r="W100" i="51"/>
  <c r="V101" i="51"/>
  <c r="W101" i="51"/>
  <c r="V102" i="51"/>
  <c r="W102" i="51"/>
  <c r="V103" i="51"/>
  <c r="W103" i="51"/>
  <c r="V104" i="51"/>
  <c r="W104" i="51"/>
  <c r="V105" i="51"/>
  <c r="W105" i="51"/>
  <c r="V106" i="51"/>
  <c r="W106" i="51"/>
  <c r="V107" i="51"/>
  <c r="W107" i="51"/>
  <c r="V108" i="51"/>
  <c r="W108" i="51"/>
  <c r="V109" i="51"/>
  <c r="W109" i="51"/>
  <c r="V110" i="51"/>
  <c r="W110" i="51"/>
  <c r="V111" i="51"/>
  <c r="W111" i="51"/>
  <c r="V112" i="51"/>
  <c r="W112" i="51"/>
  <c r="V113" i="51"/>
  <c r="W113" i="51"/>
  <c r="V114" i="51"/>
  <c r="W114" i="51"/>
  <c r="V115" i="51"/>
  <c r="W115" i="51"/>
  <c r="V116" i="51"/>
  <c r="W116" i="51"/>
  <c r="V117" i="51"/>
  <c r="W117" i="51"/>
  <c r="V118" i="51"/>
  <c r="W118" i="51"/>
  <c r="V119" i="51"/>
  <c r="W119" i="51"/>
  <c r="V120" i="51"/>
  <c r="W120" i="51"/>
  <c r="V121" i="51"/>
  <c r="W121" i="51"/>
  <c r="V122" i="51"/>
  <c r="W122" i="51"/>
  <c r="V123" i="51"/>
  <c r="W123" i="51"/>
  <c r="V124" i="51"/>
  <c r="W124" i="51"/>
  <c r="V125" i="51"/>
  <c r="W125" i="51"/>
  <c r="V126" i="51"/>
  <c r="W126" i="51"/>
  <c r="V127" i="51"/>
  <c r="W127" i="51"/>
  <c r="V128" i="51"/>
  <c r="W128" i="51"/>
  <c r="V129" i="51"/>
  <c r="W129" i="51"/>
  <c r="V130" i="51"/>
  <c r="W130" i="51"/>
  <c r="V131" i="51"/>
  <c r="W131" i="51"/>
  <c r="V132" i="51"/>
  <c r="W132" i="51"/>
  <c r="V133" i="51"/>
  <c r="W133" i="51"/>
  <c r="V134" i="51"/>
  <c r="W134" i="51"/>
  <c r="V135" i="51"/>
  <c r="W135" i="51"/>
  <c r="V136" i="51"/>
  <c r="W136" i="51"/>
  <c r="V137" i="51"/>
  <c r="W137" i="51"/>
  <c r="V138" i="51"/>
  <c r="W138" i="51"/>
  <c r="V139" i="51"/>
  <c r="W139" i="51"/>
  <c r="V140" i="51"/>
  <c r="W140" i="51"/>
  <c r="V141" i="51"/>
  <c r="W141" i="51"/>
  <c r="V142" i="51"/>
  <c r="W142" i="51"/>
  <c r="V143" i="51"/>
  <c r="W143" i="51"/>
  <c r="V144" i="51"/>
  <c r="W144" i="51"/>
  <c r="V145" i="51"/>
  <c r="W145" i="51"/>
  <c r="V146" i="51"/>
  <c r="W146" i="51"/>
  <c r="V147" i="51"/>
  <c r="W147" i="51"/>
  <c r="V148" i="51"/>
  <c r="W148" i="51"/>
  <c r="V149" i="51"/>
  <c r="W149" i="51"/>
  <c r="V150" i="51"/>
  <c r="W150" i="51"/>
  <c r="V151" i="51"/>
  <c r="W151" i="51"/>
  <c r="V152" i="51"/>
  <c r="W152" i="51"/>
  <c r="V153" i="51"/>
  <c r="W153" i="51"/>
  <c r="V154" i="51"/>
  <c r="W154" i="51"/>
  <c r="V155" i="51"/>
  <c r="W155" i="51"/>
  <c r="V156" i="51"/>
  <c r="W156" i="51"/>
  <c r="V157" i="51"/>
  <c r="W157" i="51"/>
  <c r="V158" i="51"/>
  <c r="W158" i="51"/>
  <c r="V159" i="51"/>
  <c r="W159" i="51"/>
  <c r="V160" i="51"/>
  <c r="W160" i="51"/>
  <c r="V161" i="51"/>
  <c r="W161" i="51"/>
  <c r="V162" i="51"/>
  <c r="W162" i="51"/>
  <c r="V163" i="51"/>
  <c r="W163" i="51"/>
  <c r="V164" i="51"/>
  <c r="W164" i="51"/>
  <c r="V165" i="51"/>
  <c r="W165" i="51"/>
  <c r="V166" i="51"/>
  <c r="W166" i="51"/>
  <c r="V167" i="51"/>
  <c r="W167" i="51"/>
  <c r="V168" i="51"/>
  <c r="W168" i="51"/>
  <c r="V169" i="51"/>
  <c r="W169" i="51"/>
  <c r="V170" i="51"/>
  <c r="W170" i="51"/>
  <c r="V171" i="51"/>
  <c r="W171" i="51"/>
  <c r="V172" i="51"/>
  <c r="W172" i="51"/>
  <c r="V173" i="51"/>
  <c r="W173" i="51"/>
  <c r="V174" i="51"/>
  <c r="W174" i="51"/>
  <c r="V175" i="51"/>
  <c r="W175" i="51"/>
  <c r="V176" i="51"/>
  <c r="W176" i="51"/>
  <c r="V177" i="51"/>
  <c r="W177" i="51"/>
  <c r="V178" i="51"/>
  <c r="W178" i="51"/>
  <c r="V179" i="51"/>
  <c r="W179" i="51"/>
  <c r="V180" i="51"/>
  <c r="W180" i="51"/>
  <c r="V181" i="51"/>
  <c r="W181" i="51"/>
  <c r="V182" i="51"/>
  <c r="W182" i="51"/>
  <c r="V183" i="51"/>
  <c r="W183" i="51"/>
  <c r="V184" i="51"/>
  <c r="W184" i="51"/>
  <c r="V185" i="51"/>
  <c r="W185" i="51"/>
  <c r="V186" i="51"/>
  <c r="W186" i="51"/>
  <c r="V187" i="51"/>
  <c r="W187" i="51"/>
  <c r="V188" i="51"/>
  <c r="W188" i="51"/>
  <c r="V189" i="51"/>
  <c r="W189" i="51"/>
  <c r="V190" i="51"/>
  <c r="W190" i="51"/>
  <c r="V191" i="51"/>
  <c r="W191" i="51"/>
  <c r="V192" i="51"/>
  <c r="W192" i="51"/>
  <c r="V193" i="51"/>
  <c r="W193" i="51"/>
  <c r="V194" i="51"/>
  <c r="W194" i="51"/>
  <c r="V195" i="51"/>
  <c r="W195" i="51"/>
  <c r="V196" i="51"/>
  <c r="W196" i="51"/>
  <c r="V197" i="51"/>
  <c r="W197" i="51"/>
  <c r="V198" i="51"/>
  <c r="W198" i="51"/>
  <c r="V199" i="51"/>
  <c r="W199" i="51"/>
  <c r="V200" i="51"/>
  <c r="W200" i="51"/>
  <c r="V201" i="51"/>
  <c r="W201" i="51"/>
  <c r="V202" i="51"/>
  <c r="W202" i="51"/>
  <c r="V203" i="51"/>
  <c r="W203" i="51"/>
  <c r="V204" i="51"/>
  <c r="W204" i="51"/>
  <c r="V205" i="51"/>
  <c r="W205" i="51"/>
  <c r="V206" i="51"/>
  <c r="W206" i="51"/>
  <c r="V207" i="51"/>
  <c r="W207" i="51"/>
  <c r="V208" i="51"/>
  <c r="W208" i="51"/>
  <c r="V209" i="51"/>
  <c r="W209" i="51"/>
  <c r="V210" i="51"/>
  <c r="W210" i="51"/>
  <c r="V211" i="51"/>
  <c r="W211" i="51"/>
  <c r="V212" i="51"/>
  <c r="W212" i="51"/>
  <c r="V213" i="51"/>
  <c r="W213" i="51"/>
  <c r="V214" i="51"/>
  <c r="W214" i="51"/>
  <c r="V215" i="51"/>
  <c r="W215" i="51"/>
  <c r="V216" i="51"/>
  <c r="W216" i="51"/>
  <c r="V217" i="51"/>
  <c r="W217" i="51"/>
  <c r="V218" i="51"/>
  <c r="W218" i="51"/>
  <c r="V219" i="51"/>
  <c r="W219" i="51"/>
  <c r="V220" i="51"/>
  <c r="W220" i="51"/>
  <c r="V221" i="51"/>
  <c r="W221" i="51"/>
  <c r="V222" i="51"/>
  <c r="W222" i="51"/>
  <c r="V223" i="51"/>
  <c r="W223" i="51"/>
  <c r="V224" i="51"/>
  <c r="W224" i="51"/>
  <c r="V225" i="51"/>
  <c r="W225" i="51"/>
  <c r="V226" i="51"/>
  <c r="W226" i="51"/>
  <c r="V227" i="51"/>
  <c r="W227" i="51"/>
  <c r="V228" i="51"/>
  <c r="W228" i="51"/>
  <c r="V229" i="51"/>
  <c r="W229" i="51"/>
  <c r="V230" i="51"/>
  <c r="W230" i="51"/>
  <c r="V231" i="51"/>
  <c r="W231" i="51"/>
  <c r="V232" i="51"/>
  <c r="W232" i="51"/>
  <c r="V233" i="51"/>
  <c r="W233" i="51"/>
  <c r="V234" i="51"/>
  <c r="W234" i="51"/>
  <c r="V235" i="51"/>
  <c r="W235" i="51"/>
  <c r="V236" i="51"/>
  <c r="W236" i="51"/>
  <c r="V237" i="51"/>
  <c r="W237" i="51"/>
  <c r="V238" i="51"/>
  <c r="W238" i="51"/>
  <c r="V239" i="51"/>
  <c r="W239" i="51"/>
  <c r="V240" i="51"/>
  <c r="W240" i="51"/>
  <c r="V241" i="51"/>
  <c r="W241" i="51"/>
  <c r="V242" i="51"/>
  <c r="W242" i="51"/>
  <c r="V243" i="51"/>
  <c r="W243" i="51"/>
  <c r="V244" i="51"/>
  <c r="W244" i="51"/>
  <c r="V245" i="51"/>
  <c r="W245" i="51"/>
  <c r="V246" i="51"/>
  <c r="W246" i="51"/>
  <c r="V247" i="51"/>
  <c r="W247" i="51"/>
  <c r="V248" i="51"/>
  <c r="W248" i="51"/>
  <c r="V249" i="51"/>
  <c r="W249" i="51"/>
  <c r="V250" i="51"/>
  <c r="W250" i="51"/>
  <c r="V251" i="51"/>
  <c r="W251" i="51"/>
  <c r="V252" i="51"/>
  <c r="W252" i="51"/>
  <c r="V253" i="51"/>
  <c r="W253" i="51"/>
  <c r="V254" i="51"/>
  <c r="W254" i="51"/>
  <c r="S6" i="31" l="1"/>
  <c r="T6" i="31"/>
  <c r="S7" i="31"/>
  <c r="T7" i="31"/>
  <c r="S8" i="31"/>
  <c r="T8" i="31"/>
  <c r="S9" i="31"/>
  <c r="T9" i="31"/>
  <c r="S10" i="31"/>
  <c r="T10" i="31"/>
  <c r="S11" i="31"/>
  <c r="T11" i="31"/>
  <c r="S12" i="31"/>
  <c r="T12" i="31"/>
  <c r="S13" i="31"/>
  <c r="T13" i="31"/>
  <c r="S14" i="31"/>
  <c r="T14" i="31"/>
  <c r="S15" i="31"/>
  <c r="T15" i="31"/>
  <c r="S16" i="31"/>
  <c r="T16" i="31"/>
  <c r="S17" i="31"/>
  <c r="T17" i="31"/>
  <c r="S18" i="31"/>
  <c r="T18" i="31"/>
  <c r="S19" i="31"/>
  <c r="T19" i="31"/>
  <c r="S20" i="31"/>
  <c r="T20" i="31"/>
  <c r="S21" i="31"/>
  <c r="T21" i="31"/>
  <c r="S22" i="31"/>
  <c r="T22" i="31"/>
  <c r="S23" i="31"/>
  <c r="T23" i="31"/>
  <c r="S24" i="31"/>
  <c r="T24" i="31"/>
  <c r="S25" i="31"/>
  <c r="T25" i="31"/>
  <c r="S26" i="31"/>
  <c r="T26" i="31"/>
  <c r="S27" i="31"/>
  <c r="T27" i="31"/>
  <c r="S28" i="31"/>
  <c r="T28" i="31"/>
  <c r="S29" i="31"/>
  <c r="T29" i="31"/>
  <c r="S30" i="31"/>
  <c r="T30" i="31"/>
  <c r="S31" i="31"/>
  <c r="T31" i="31"/>
  <c r="S32" i="31"/>
  <c r="T32" i="31"/>
  <c r="S33" i="31"/>
  <c r="T33" i="31"/>
  <c r="S36" i="31"/>
  <c r="T36" i="31"/>
  <c r="S37" i="31"/>
  <c r="T37" i="31"/>
  <c r="S38" i="31"/>
  <c r="T38" i="31"/>
  <c r="S39" i="31"/>
  <c r="T39" i="31"/>
  <c r="S40" i="31"/>
  <c r="T40" i="31"/>
  <c r="S41" i="31"/>
  <c r="T41" i="31"/>
  <c r="S42" i="31"/>
  <c r="T42" i="31"/>
  <c r="S43" i="31"/>
  <c r="T43" i="31"/>
  <c r="S44" i="31"/>
  <c r="T44" i="31"/>
  <c r="S45" i="31"/>
  <c r="T45" i="31"/>
  <c r="S46" i="31"/>
  <c r="T46" i="31"/>
  <c r="S47" i="31"/>
  <c r="T47" i="31"/>
  <c r="S48" i="31"/>
  <c r="T48" i="31"/>
  <c r="S49" i="31"/>
  <c r="T49" i="31"/>
  <c r="S50" i="31"/>
  <c r="T50" i="31"/>
  <c r="S51" i="31"/>
  <c r="T51" i="31"/>
  <c r="S52" i="31"/>
  <c r="T52" i="31"/>
  <c r="S53" i="31"/>
  <c r="T53" i="31"/>
  <c r="S54" i="31"/>
  <c r="T54" i="31"/>
  <c r="S55" i="31"/>
  <c r="T55" i="31"/>
  <c r="S56" i="31"/>
  <c r="T56" i="31"/>
  <c r="S57" i="31"/>
  <c r="T57" i="31"/>
  <c r="S58" i="31"/>
  <c r="T58" i="31"/>
  <c r="S59" i="31"/>
  <c r="T59" i="31"/>
  <c r="S60" i="31"/>
  <c r="T60" i="31"/>
  <c r="S61" i="31"/>
  <c r="T61" i="31"/>
  <c r="S62" i="31"/>
  <c r="T62" i="31"/>
  <c r="S63" i="31"/>
  <c r="T63" i="31"/>
  <c r="S64" i="31"/>
  <c r="T64" i="31"/>
  <c r="S65" i="31"/>
  <c r="T65" i="31"/>
  <c r="S66" i="31"/>
  <c r="T66" i="31"/>
  <c r="S67" i="31"/>
  <c r="T67" i="31"/>
  <c r="S68" i="31"/>
  <c r="T68" i="31"/>
  <c r="S69" i="31"/>
  <c r="T69" i="31"/>
  <c r="S70" i="31"/>
  <c r="T70" i="31"/>
  <c r="S71" i="31"/>
  <c r="T71" i="31"/>
  <c r="S72" i="31"/>
  <c r="T72" i="31"/>
  <c r="S73" i="31"/>
  <c r="T73" i="31"/>
  <c r="S74" i="31"/>
  <c r="T74" i="31"/>
  <c r="S75" i="31"/>
  <c r="T75" i="31"/>
  <c r="S76" i="31"/>
  <c r="T76" i="31"/>
  <c r="S77" i="31"/>
  <c r="T77" i="31"/>
  <c r="S78" i="31"/>
  <c r="T78" i="31"/>
  <c r="S79" i="31"/>
  <c r="T79" i="31"/>
  <c r="S80" i="31"/>
  <c r="T80" i="31"/>
  <c r="S81" i="31"/>
  <c r="T81" i="31"/>
  <c r="S82" i="31"/>
  <c r="T82" i="31"/>
  <c r="S83" i="31"/>
  <c r="T83" i="31"/>
  <c r="S84" i="31"/>
  <c r="T84" i="31"/>
  <c r="S85" i="31"/>
  <c r="T85" i="31"/>
  <c r="S86" i="31"/>
  <c r="T86" i="31"/>
  <c r="S87" i="31"/>
  <c r="T87" i="31"/>
  <c r="S88" i="31"/>
  <c r="T88" i="31"/>
  <c r="S89" i="31"/>
  <c r="T89" i="31"/>
  <c r="S90" i="31"/>
  <c r="T90" i="31"/>
  <c r="S91" i="31"/>
  <c r="T91" i="31"/>
  <c r="S92" i="31"/>
  <c r="T92" i="31"/>
  <c r="S93" i="31"/>
  <c r="T93" i="31"/>
  <c r="S94" i="31"/>
  <c r="T94" i="31"/>
  <c r="S95" i="31"/>
  <c r="T95" i="31"/>
  <c r="S96" i="31"/>
  <c r="T96" i="31"/>
  <c r="S97" i="31"/>
  <c r="T97" i="31"/>
  <c r="S98" i="31"/>
  <c r="T98" i="31"/>
  <c r="S99" i="31"/>
  <c r="T99" i="31"/>
  <c r="S100" i="31"/>
  <c r="T100" i="31"/>
  <c r="S101" i="31"/>
  <c r="T101" i="31"/>
  <c r="S102" i="31"/>
  <c r="T102" i="31"/>
  <c r="S103" i="31"/>
  <c r="T103" i="31"/>
  <c r="S104" i="31"/>
  <c r="T104" i="31"/>
  <c r="S105" i="31"/>
  <c r="T105" i="31"/>
  <c r="S106" i="31"/>
  <c r="T106" i="31"/>
  <c r="S107" i="31"/>
  <c r="T107" i="31"/>
  <c r="S108" i="31"/>
  <c r="T108" i="31"/>
  <c r="S109" i="31"/>
  <c r="T109" i="31"/>
  <c r="S110" i="31"/>
  <c r="T110" i="31"/>
  <c r="S111" i="31"/>
  <c r="T111" i="31"/>
  <c r="S112" i="31"/>
  <c r="T112" i="31"/>
  <c r="S113" i="31"/>
  <c r="T113" i="31"/>
  <c r="S114" i="31"/>
  <c r="T114" i="31"/>
  <c r="S115" i="31"/>
  <c r="T115" i="31"/>
  <c r="S116" i="31"/>
  <c r="T116" i="31"/>
  <c r="S117" i="31"/>
  <c r="T117" i="31"/>
  <c r="S118" i="31"/>
  <c r="T118" i="31"/>
  <c r="S119" i="31"/>
  <c r="T119" i="31"/>
  <c r="S120" i="31"/>
  <c r="T120" i="31"/>
  <c r="S121" i="31"/>
  <c r="T121" i="31"/>
  <c r="S122" i="31"/>
  <c r="T122" i="31"/>
  <c r="S123" i="31"/>
  <c r="T123" i="31"/>
  <c r="S124" i="31"/>
  <c r="T124" i="31"/>
  <c r="S125" i="31"/>
  <c r="T125" i="31"/>
  <c r="S126" i="31"/>
  <c r="T126" i="31"/>
  <c r="S127" i="31"/>
  <c r="T127" i="31"/>
  <c r="S128" i="31"/>
  <c r="T128" i="31"/>
  <c r="S129" i="31"/>
  <c r="T129" i="31"/>
  <c r="S130" i="31"/>
  <c r="T130" i="31"/>
  <c r="S131" i="31"/>
  <c r="T131" i="31"/>
  <c r="S132" i="31"/>
  <c r="T132" i="31"/>
  <c r="S133" i="31"/>
  <c r="T133" i="31"/>
  <c r="S134" i="31"/>
  <c r="T134" i="31"/>
  <c r="S135" i="31"/>
  <c r="T135" i="31"/>
  <c r="S136" i="31"/>
  <c r="T136" i="31"/>
  <c r="S137" i="31"/>
  <c r="T137" i="31"/>
  <c r="S138" i="31"/>
  <c r="T138" i="31"/>
  <c r="S139" i="31"/>
  <c r="T139" i="31"/>
  <c r="S140" i="31"/>
  <c r="T140" i="31"/>
  <c r="S151" i="31"/>
  <c r="T151" i="31"/>
  <c r="S152" i="31"/>
  <c r="T152" i="31"/>
  <c r="S153" i="31"/>
  <c r="T153" i="31"/>
  <c r="S154" i="31"/>
  <c r="T154" i="31"/>
  <c r="S155" i="31"/>
  <c r="T155" i="31"/>
  <c r="S156" i="31"/>
  <c r="T156" i="31"/>
  <c r="S157" i="31"/>
  <c r="T157" i="31"/>
  <c r="S158" i="31"/>
  <c r="T158" i="31"/>
  <c r="S159" i="31"/>
  <c r="T159" i="31"/>
  <c r="S160" i="31"/>
  <c r="T160" i="31"/>
  <c r="S161" i="31"/>
  <c r="T161" i="31"/>
  <c r="S162" i="31"/>
  <c r="T162" i="31"/>
  <c r="S163" i="31"/>
  <c r="T163" i="31"/>
  <c r="S164" i="31"/>
  <c r="T164" i="31"/>
  <c r="S165" i="31"/>
  <c r="T165" i="31"/>
  <c r="S166" i="31"/>
  <c r="T166" i="31"/>
  <c r="S167" i="31"/>
  <c r="T167" i="31"/>
  <c r="S168" i="31"/>
  <c r="T168" i="31"/>
  <c r="S169" i="31"/>
  <c r="T169" i="31"/>
  <c r="S170" i="31"/>
  <c r="T170" i="31"/>
  <c r="S171" i="31"/>
  <c r="T171" i="31"/>
  <c r="S172" i="31"/>
  <c r="T172" i="31"/>
  <c r="S173" i="31"/>
  <c r="T173" i="31"/>
  <c r="S174" i="31"/>
  <c r="T174" i="31"/>
  <c r="S175" i="31"/>
  <c r="T175" i="31"/>
  <c r="S176" i="31"/>
  <c r="T176" i="31"/>
  <c r="S177" i="31"/>
  <c r="T177" i="31"/>
  <c r="S178" i="31"/>
  <c r="T178" i="31"/>
  <c r="S179" i="31"/>
  <c r="T179" i="31"/>
  <c r="S180" i="31"/>
  <c r="T180" i="31"/>
  <c r="S181" i="31"/>
  <c r="T181" i="31"/>
  <c r="S182" i="31"/>
  <c r="T182" i="31"/>
  <c r="S183" i="31"/>
  <c r="T183" i="31"/>
  <c r="S184" i="31"/>
  <c r="T184" i="31"/>
  <c r="S185" i="31"/>
  <c r="T185" i="31"/>
  <c r="S186" i="31"/>
  <c r="T186" i="31"/>
  <c r="S187" i="31"/>
  <c r="T187" i="31"/>
  <c r="S188" i="31"/>
  <c r="T188" i="31"/>
  <c r="S189" i="31"/>
  <c r="T189" i="31"/>
  <c r="S190" i="31"/>
  <c r="T190" i="31"/>
  <c r="S191" i="31"/>
  <c r="T191" i="31"/>
  <c r="S192" i="31"/>
  <c r="T192" i="31"/>
  <c r="S193" i="31"/>
  <c r="T193" i="31"/>
  <c r="S194" i="31"/>
  <c r="T194" i="31"/>
  <c r="S195" i="31"/>
  <c r="T195" i="31"/>
  <c r="S196" i="31"/>
  <c r="T196" i="31"/>
  <c r="S197" i="31"/>
  <c r="T197" i="31"/>
  <c r="S198" i="31"/>
  <c r="T198" i="31"/>
  <c r="S199" i="31"/>
  <c r="T199" i="31"/>
  <c r="S200" i="31"/>
  <c r="T200" i="31"/>
  <c r="S201" i="31"/>
  <c r="T201" i="31"/>
  <c r="S202" i="31"/>
  <c r="T202" i="31"/>
  <c r="S203" i="31"/>
  <c r="T203" i="31"/>
  <c r="S204" i="31"/>
  <c r="T204" i="31"/>
  <c r="S205" i="31"/>
  <c r="T205" i="31"/>
  <c r="S206" i="31"/>
  <c r="T206" i="31"/>
  <c r="S207" i="31"/>
  <c r="T207" i="31"/>
  <c r="S208" i="31"/>
  <c r="T208" i="31"/>
  <c r="S209" i="31"/>
  <c r="T209" i="31"/>
  <c r="S210" i="31"/>
  <c r="T210" i="31"/>
  <c r="S211" i="31"/>
  <c r="T211" i="31"/>
  <c r="S212" i="31"/>
  <c r="T212" i="31"/>
  <c r="S213" i="31"/>
  <c r="T213" i="31"/>
  <c r="S214" i="31"/>
  <c r="T214" i="31"/>
  <c r="S215" i="31"/>
  <c r="T215" i="31"/>
  <c r="S216" i="31"/>
  <c r="T216" i="31"/>
  <c r="S217" i="31"/>
  <c r="T217" i="31"/>
  <c r="S218" i="31"/>
  <c r="T218" i="31"/>
  <c r="S219" i="31"/>
  <c r="T219" i="31"/>
  <c r="S220" i="31"/>
  <c r="T220" i="31"/>
  <c r="S221" i="31"/>
  <c r="T221" i="31"/>
  <c r="S222" i="31"/>
  <c r="T222" i="31"/>
  <c r="S223" i="31"/>
  <c r="T223" i="31"/>
  <c r="S224" i="31"/>
  <c r="T224" i="31"/>
  <c r="S225" i="31"/>
  <c r="T225" i="31"/>
  <c r="S226" i="31"/>
  <c r="T226" i="31"/>
  <c r="S227" i="31"/>
  <c r="T227" i="31"/>
  <c r="S228" i="31"/>
  <c r="T228" i="31"/>
  <c r="S229" i="31"/>
  <c r="T229" i="31"/>
  <c r="S230" i="31"/>
  <c r="T230" i="31"/>
  <c r="S231" i="31"/>
  <c r="T231" i="31"/>
  <c r="S232" i="31"/>
  <c r="T232" i="31"/>
  <c r="S233" i="31"/>
  <c r="T233" i="31"/>
  <c r="S234" i="31"/>
  <c r="T234" i="31"/>
  <c r="S235" i="31"/>
  <c r="T235" i="31"/>
  <c r="S236" i="31"/>
  <c r="T236" i="31"/>
  <c r="S237" i="31"/>
  <c r="T237" i="31"/>
  <c r="S240" i="31"/>
  <c r="T240" i="31"/>
  <c r="S241" i="31"/>
  <c r="T241" i="31"/>
  <c r="S242" i="31"/>
  <c r="T242" i="31"/>
  <c r="S243" i="31"/>
  <c r="T243" i="31"/>
  <c r="S244" i="31"/>
  <c r="T244" i="31"/>
  <c r="S245" i="31"/>
  <c r="T245" i="31"/>
  <c r="S246" i="31"/>
  <c r="T246" i="31"/>
  <c r="S247" i="31"/>
  <c r="T247" i="31"/>
  <c r="S248" i="31"/>
  <c r="T248" i="31"/>
  <c r="S249" i="31"/>
  <c r="T249" i="31"/>
  <c r="S250" i="31"/>
  <c r="T250" i="31"/>
  <c r="S251" i="31"/>
  <c r="T251" i="31"/>
  <c r="S252" i="31"/>
  <c r="T252" i="31"/>
  <c r="S253" i="31"/>
  <c r="T253" i="31"/>
  <c r="S254" i="31"/>
  <c r="T254" i="31"/>
  <c r="S255" i="31"/>
  <c r="T255" i="31"/>
  <c r="S256" i="31"/>
  <c r="T256" i="31"/>
  <c r="S257" i="31"/>
  <c r="T257" i="31"/>
  <c r="S258" i="31"/>
  <c r="T258" i="31"/>
  <c r="S259" i="31"/>
  <c r="T259" i="31"/>
  <c r="S260" i="31"/>
  <c r="T260" i="31"/>
  <c r="S261" i="31"/>
  <c r="T261" i="31"/>
  <c r="S262" i="31"/>
  <c r="T262" i="31"/>
  <c r="S263" i="31"/>
  <c r="T263" i="31"/>
  <c r="S264" i="31"/>
  <c r="T264" i="31"/>
  <c r="S265" i="31"/>
  <c r="T265" i="31"/>
  <c r="S266" i="31"/>
  <c r="T266" i="31"/>
  <c r="S267" i="31"/>
  <c r="T267" i="31"/>
  <c r="S268" i="31"/>
  <c r="T268" i="31"/>
  <c r="S269" i="31"/>
  <c r="T269" i="31"/>
  <c r="S272" i="31"/>
  <c r="T272" i="31"/>
  <c r="S273" i="31"/>
  <c r="T273" i="31"/>
  <c r="S274" i="31"/>
  <c r="T274" i="31"/>
  <c r="S275" i="31"/>
  <c r="T275" i="31"/>
  <c r="S276" i="31"/>
  <c r="T276" i="31"/>
  <c r="S277" i="31"/>
  <c r="T277" i="31"/>
  <c r="S278" i="31"/>
  <c r="T278" i="31"/>
  <c r="S279" i="31"/>
  <c r="T279" i="31"/>
  <c r="S280" i="31"/>
  <c r="T280" i="31"/>
  <c r="S281" i="31"/>
  <c r="T281" i="31"/>
  <c r="S282" i="31"/>
  <c r="T282" i="31"/>
  <c r="S283" i="31"/>
  <c r="T283" i="31"/>
  <c r="S284" i="31"/>
  <c r="T284" i="31"/>
  <c r="S285" i="31"/>
  <c r="T285" i="31"/>
  <c r="S286" i="31"/>
  <c r="T286" i="31"/>
  <c r="S287" i="31"/>
  <c r="T287" i="31"/>
  <c r="S288" i="31"/>
  <c r="T288" i="31"/>
  <c r="S289" i="31"/>
  <c r="T289" i="31"/>
  <c r="S290" i="31"/>
  <c r="T290" i="31"/>
  <c r="S291" i="31"/>
  <c r="T291" i="31"/>
  <c r="S292" i="31"/>
  <c r="T292" i="31"/>
  <c r="S293" i="31"/>
  <c r="T293" i="31"/>
  <c r="S294" i="31"/>
  <c r="T294" i="31"/>
  <c r="S295" i="31"/>
  <c r="T295" i="31"/>
  <c r="S296" i="31"/>
  <c r="T296" i="31"/>
  <c r="S297" i="31"/>
  <c r="T297" i="31"/>
  <c r="S298" i="31"/>
  <c r="T298" i="31"/>
  <c r="S299" i="31"/>
  <c r="T299" i="31"/>
  <c r="S300" i="31"/>
  <c r="T300" i="31"/>
  <c r="S301" i="31"/>
  <c r="T301" i="31"/>
  <c r="S302" i="31"/>
  <c r="T302" i="31"/>
  <c r="S303" i="31"/>
  <c r="T303" i="31"/>
  <c r="S304" i="31"/>
  <c r="T304" i="31"/>
  <c r="S305" i="31"/>
  <c r="T305" i="31"/>
  <c r="S306" i="31"/>
  <c r="T306" i="31"/>
  <c r="S307" i="31"/>
  <c r="T307" i="31"/>
  <c r="S308" i="31"/>
  <c r="T308" i="31"/>
  <c r="S309" i="31"/>
  <c r="T309" i="31"/>
  <c r="S310" i="31"/>
  <c r="T310" i="31"/>
  <c r="S311" i="31"/>
  <c r="T311" i="31"/>
  <c r="S312" i="31"/>
  <c r="T312" i="31"/>
  <c r="N4" i="55" l="1"/>
  <c r="G145" i="52" l="1"/>
  <c r="H145" i="52" s="1"/>
  <c r="J145" i="52" s="1"/>
  <c r="G73" i="52" l="1"/>
  <c r="H73" i="52" s="1"/>
  <c r="J73" i="52" s="1"/>
  <c r="G74" i="52"/>
  <c r="H74" i="52" s="1"/>
  <c r="J74" i="52" s="1"/>
  <c r="G75" i="52"/>
  <c r="H75" i="52" s="1"/>
  <c r="J75" i="52" s="1"/>
  <c r="Q205" i="51"/>
  <c r="R205" i="51" s="1"/>
  <c r="Q204" i="51"/>
  <c r="S204" i="51" s="1"/>
  <c r="U204" i="51" s="1"/>
  <c r="Q203" i="51"/>
  <c r="S203" i="51" s="1"/>
  <c r="U203" i="51" s="1"/>
  <c r="Q202" i="51"/>
  <c r="S202" i="51" s="1"/>
  <c r="U202" i="51" s="1"/>
  <c r="Q201" i="51"/>
  <c r="R201" i="51" s="1"/>
  <c r="Q200" i="51"/>
  <c r="S200" i="51" s="1"/>
  <c r="U200" i="51" s="1"/>
  <c r="Q199" i="51"/>
  <c r="S199" i="51" s="1"/>
  <c r="U199" i="51" s="1"/>
  <c r="Q47" i="51"/>
  <c r="R47" i="51" s="1"/>
  <c r="Q43" i="51"/>
  <c r="S43" i="51" s="1"/>
  <c r="U43" i="51" s="1"/>
  <c r="Q41" i="51"/>
  <c r="R41" i="51" s="1"/>
  <c r="Q39" i="51"/>
  <c r="R39" i="51" s="1"/>
  <c r="Q37" i="51"/>
  <c r="R37" i="51" s="1"/>
  <c r="Q35" i="51"/>
  <c r="R35" i="51" s="1"/>
  <c r="N37" i="31"/>
  <c r="N32" i="31"/>
  <c r="P32" i="31" s="1"/>
  <c r="R32" i="31" s="1"/>
  <c r="N30" i="31"/>
  <c r="P30" i="31" s="1"/>
  <c r="R30" i="31" s="1"/>
  <c r="N28" i="31"/>
  <c r="P28" i="31" s="1"/>
  <c r="R28" i="31" s="1"/>
  <c r="Q42" i="51" l="1"/>
  <c r="S42" i="51" s="1"/>
  <c r="Q44" i="51"/>
  <c r="S44" i="51" s="1"/>
  <c r="N36" i="31"/>
  <c r="P36" i="31" s="1"/>
  <c r="R36" i="31" s="1"/>
  <c r="Q49" i="51"/>
  <c r="R49" i="51" s="1"/>
  <c r="Q40" i="51"/>
  <c r="S40" i="51" s="1"/>
  <c r="Q38" i="51"/>
  <c r="R38" i="51" s="1"/>
  <c r="Q48" i="51"/>
  <c r="S48" i="51" s="1"/>
  <c r="Q45" i="51"/>
  <c r="S45" i="51" s="1"/>
  <c r="U45" i="51" s="1"/>
  <c r="N29" i="31"/>
  <c r="P29" i="31" s="1"/>
  <c r="S205" i="51"/>
  <c r="U205" i="51" s="1"/>
  <c r="S201" i="51"/>
  <c r="U201" i="51" s="1"/>
  <c r="R199" i="51"/>
  <c r="R203" i="51"/>
  <c r="R200" i="51"/>
  <c r="R202" i="51"/>
  <c r="R204" i="51"/>
  <c r="O28" i="31"/>
  <c r="P37" i="31"/>
  <c r="O37" i="31"/>
  <c r="O32" i="31"/>
  <c r="O30" i="31"/>
  <c r="Q46" i="51"/>
  <c r="S46" i="51" s="1"/>
  <c r="U46" i="51" s="1"/>
  <c r="S37" i="51"/>
  <c r="U37" i="51" s="1"/>
  <c r="S47" i="51"/>
  <c r="U47" i="51" s="1"/>
  <c r="S35" i="51"/>
  <c r="U35" i="51" s="1"/>
  <c r="Q50" i="51"/>
  <c r="R50" i="51" s="1"/>
  <c r="S39" i="51"/>
  <c r="U39" i="51" s="1"/>
  <c r="S41" i="51"/>
  <c r="U41" i="51" s="1"/>
  <c r="R43" i="51"/>
  <c r="U48" i="51" l="1"/>
  <c r="R40" i="51"/>
  <c r="U40" i="51"/>
  <c r="R42" i="51"/>
  <c r="U42" i="51"/>
  <c r="N33" i="31"/>
  <c r="P33" i="31" s="1"/>
  <c r="R33" i="31" s="1"/>
  <c r="R44" i="51"/>
  <c r="S49" i="51"/>
  <c r="U49" i="51" s="1"/>
  <c r="U44" i="51"/>
  <c r="O36" i="31"/>
  <c r="S38" i="51"/>
  <c r="Q36" i="51"/>
  <c r="S36" i="51" s="1"/>
  <c r="U36" i="51" s="1"/>
  <c r="N31" i="31"/>
  <c r="P31" i="31" s="1"/>
  <c r="R31" i="31" s="1"/>
  <c r="R48" i="51"/>
  <c r="R45" i="51"/>
  <c r="O29" i="31"/>
  <c r="R29" i="31"/>
  <c r="R37" i="31"/>
  <c r="R46" i="51"/>
  <c r="S50" i="51"/>
  <c r="U50" i="51" s="1"/>
  <c r="O33" i="31" l="1"/>
  <c r="O31" i="31"/>
  <c r="U38" i="51"/>
  <c r="R36" i="51"/>
  <c r="Q243" i="51"/>
  <c r="S243" i="51" s="1"/>
  <c r="U243" i="51" s="1"/>
  <c r="Q242" i="51"/>
  <c r="S242" i="51" s="1"/>
  <c r="U242" i="51" s="1"/>
  <c r="Q244" i="51"/>
  <c r="R244" i="51" s="1"/>
  <c r="Q246" i="51"/>
  <c r="R246" i="51" s="1"/>
  <c r="R243" i="51" l="1"/>
  <c r="R242" i="51"/>
  <c r="Q245" i="51"/>
  <c r="S244" i="51"/>
  <c r="U244" i="51" s="1"/>
  <c r="S246" i="51"/>
  <c r="U246" i="51" s="1"/>
  <c r="Q247" i="51"/>
  <c r="S245" i="51" l="1"/>
  <c r="U245" i="51" s="1"/>
  <c r="R245" i="51"/>
  <c r="S247" i="51"/>
  <c r="U247" i="51" s="1"/>
  <c r="R247" i="51"/>
  <c r="N12" i="56" l="1"/>
  <c r="P12" i="56" s="1"/>
  <c r="R12" i="56" s="1"/>
  <c r="N11" i="56"/>
  <c r="O11" i="56" s="1"/>
  <c r="P11" i="56" l="1"/>
  <c r="R11" i="56" s="1"/>
  <c r="T24" i="50" l="1"/>
  <c r="Z24" i="50" s="1"/>
  <c r="U24" i="50"/>
  <c r="V24" i="50"/>
  <c r="W24" i="50"/>
  <c r="X24" i="50"/>
  <c r="T25" i="50"/>
  <c r="Z25" i="50" s="1"/>
  <c r="U25" i="50"/>
  <c r="V25" i="50"/>
  <c r="W25" i="50"/>
  <c r="X25" i="50"/>
  <c r="T26" i="50"/>
  <c r="Z26" i="50" s="1"/>
  <c r="U26" i="50"/>
  <c r="V26" i="50"/>
  <c r="W26" i="50"/>
  <c r="X26" i="50"/>
  <c r="T27" i="50"/>
  <c r="Z27" i="50" s="1"/>
  <c r="U27" i="50"/>
  <c r="V27" i="50"/>
  <c r="W27" i="50"/>
  <c r="X27" i="50"/>
  <c r="T28" i="50"/>
  <c r="Y28" i="50" s="1"/>
  <c r="U28" i="50"/>
  <c r="V28" i="50"/>
  <c r="W28" i="50"/>
  <c r="X28" i="50"/>
  <c r="T29" i="50"/>
  <c r="Z29" i="50" s="1"/>
  <c r="U29" i="50"/>
  <c r="V29" i="50"/>
  <c r="W29" i="50"/>
  <c r="X29" i="50"/>
  <c r="T30" i="50"/>
  <c r="Y30" i="50" s="1"/>
  <c r="U30" i="50"/>
  <c r="V30" i="50"/>
  <c r="W30" i="50"/>
  <c r="X30" i="50"/>
  <c r="AC30" i="50" l="1"/>
  <c r="AD30" i="50" s="1"/>
  <c r="AE30" i="50" s="1"/>
  <c r="Y27" i="50"/>
  <c r="AA27" i="50" s="1"/>
  <c r="AB27" i="50" s="1"/>
  <c r="Y26" i="50"/>
  <c r="AA26" i="50" s="1"/>
  <c r="AB26" i="50" s="1"/>
  <c r="Y24" i="50"/>
  <c r="AC24" i="50" s="1"/>
  <c r="AD24" i="50" s="1"/>
  <c r="AE24" i="50" s="1"/>
  <c r="Y25" i="50"/>
  <c r="AA25" i="50" s="1"/>
  <c r="AB25" i="50" s="1"/>
  <c r="Z30" i="50"/>
  <c r="AC28" i="50"/>
  <c r="AD28" i="50" s="1"/>
  <c r="AE28" i="50" s="1"/>
  <c r="AA28" i="50"/>
  <c r="AB28" i="50" s="1"/>
  <c r="Z28" i="50"/>
  <c r="Y29" i="50"/>
  <c r="AA29" i="50" s="1"/>
  <c r="AB29" i="50" s="1"/>
  <c r="AA30" i="50"/>
  <c r="AB30" i="50" s="1"/>
  <c r="AC27" i="50" l="1"/>
  <c r="AD27" i="50" s="1"/>
  <c r="AE27" i="50" s="1"/>
  <c r="AC26" i="50"/>
  <c r="AD26" i="50" s="1"/>
  <c r="AE26" i="50" s="1"/>
  <c r="AC25" i="50"/>
  <c r="AD25" i="50" s="1"/>
  <c r="AE25" i="50" s="1"/>
  <c r="AA24" i="50"/>
  <c r="AB24" i="50" s="1"/>
  <c r="AC29" i="50"/>
  <c r="AD29" i="50" s="1"/>
  <c r="AE29" i="50" s="1"/>
  <c r="N16" i="56" l="1"/>
  <c r="P16" i="56" s="1"/>
  <c r="R16" i="56" s="1"/>
  <c r="N15" i="56"/>
  <c r="O15" i="56" s="1"/>
  <c r="P15" i="56" l="1"/>
  <c r="R15" i="56" s="1"/>
  <c r="O16" i="56"/>
  <c r="X47" i="50" l="1"/>
  <c r="W47" i="50"/>
  <c r="V47" i="50"/>
  <c r="U47" i="50"/>
  <c r="T47" i="50"/>
  <c r="X46" i="50"/>
  <c r="W46" i="50"/>
  <c r="V46" i="50"/>
  <c r="U46" i="50"/>
  <c r="T46" i="50"/>
  <c r="X45" i="50"/>
  <c r="W45" i="50"/>
  <c r="V45" i="50"/>
  <c r="U45" i="50"/>
  <c r="T45" i="50"/>
  <c r="X44" i="50"/>
  <c r="W44" i="50"/>
  <c r="V44" i="50"/>
  <c r="U44" i="50"/>
  <c r="T44" i="50"/>
  <c r="Y44" i="50" s="1"/>
  <c r="X43" i="50"/>
  <c r="W43" i="50"/>
  <c r="V43" i="50"/>
  <c r="U43" i="50"/>
  <c r="T43" i="50"/>
  <c r="X42" i="50"/>
  <c r="W42" i="50"/>
  <c r="V42" i="50"/>
  <c r="U42" i="50"/>
  <c r="T42" i="50"/>
  <c r="X41" i="50"/>
  <c r="W41" i="50"/>
  <c r="V41" i="50"/>
  <c r="U41" i="50"/>
  <c r="T41" i="50"/>
  <c r="X40" i="50"/>
  <c r="W40" i="50"/>
  <c r="V40" i="50"/>
  <c r="U40" i="50"/>
  <c r="T40" i="50"/>
  <c r="Y40" i="50" s="1"/>
  <c r="X39" i="50"/>
  <c r="W39" i="50"/>
  <c r="V39" i="50"/>
  <c r="U39" i="50"/>
  <c r="T39" i="50"/>
  <c r="X38" i="50"/>
  <c r="W38" i="50"/>
  <c r="V38" i="50"/>
  <c r="U38" i="50"/>
  <c r="T38" i="50"/>
  <c r="X37" i="50"/>
  <c r="W37" i="50"/>
  <c r="V37" i="50"/>
  <c r="U37" i="50"/>
  <c r="T37" i="50"/>
  <c r="X36" i="50"/>
  <c r="W36" i="50"/>
  <c r="V36" i="50"/>
  <c r="U36" i="50"/>
  <c r="T36" i="50"/>
  <c r="Y36" i="50" s="1"/>
  <c r="X35" i="50"/>
  <c r="W35" i="50"/>
  <c r="V35" i="50"/>
  <c r="U35" i="50"/>
  <c r="T35" i="50"/>
  <c r="X34" i="50"/>
  <c r="W34" i="50"/>
  <c r="V34" i="50"/>
  <c r="U34" i="50"/>
  <c r="T34" i="50"/>
  <c r="X33" i="50"/>
  <c r="W33" i="50"/>
  <c r="V33" i="50"/>
  <c r="U33" i="50"/>
  <c r="T33" i="50"/>
  <c r="X32" i="50"/>
  <c r="W32" i="50"/>
  <c r="V32" i="50"/>
  <c r="U32" i="50"/>
  <c r="T32" i="50"/>
  <c r="Y32" i="50" s="1"/>
  <c r="X31" i="50"/>
  <c r="W31" i="50"/>
  <c r="V31" i="50"/>
  <c r="U31" i="50"/>
  <c r="T31" i="50"/>
  <c r="X23" i="50"/>
  <c r="W23" i="50"/>
  <c r="V23" i="50"/>
  <c r="U23" i="50"/>
  <c r="T23" i="50"/>
  <c r="X22" i="50"/>
  <c r="W22" i="50"/>
  <c r="V22" i="50"/>
  <c r="U22" i="50"/>
  <c r="T22" i="50"/>
  <c r="X21" i="50"/>
  <c r="W21" i="50"/>
  <c r="V21" i="50"/>
  <c r="U21" i="50"/>
  <c r="T21" i="50"/>
  <c r="X20" i="50"/>
  <c r="W20" i="50"/>
  <c r="V20" i="50"/>
  <c r="U20" i="50"/>
  <c r="T20" i="50"/>
  <c r="Y20" i="50" s="1"/>
  <c r="X19" i="50"/>
  <c r="W19" i="50"/>
  <c r="V19" i="50"/>
  <c r="U19" i="50"/>
  <c r="T19" i="50"/>
  <c r="X18" i="50"/>
  <c r="W18" i="50"/>
  <c r="V18" i="50"/>
  <c r="U18" i="50"/>
  <c r="T18" i="50"/>
  <c r="Y18" i="50" s="1"/>
  <c r="X15" i="50"/>
  <c r="W15" i="50"/>
  <c r="V15" i="50"/>
  <c r="Z35" i="50" l="1"/>
  <c r="Y35" i="50"/>
  <c r="Z43" i="50"/>
  <c r="Y43" i="50"/>
  <c r="Z21" i="50"/>
  <c r="Y21" i="50"/>
  <c r="Z23" i="50"/>
  <c r="Y23" i="50"/>
  <c r="Z38" i="50"/>
  <c r="Y38" i="50"/>
  <c r="AC38" i="50" s="1"/>
  <c r="AD38" i="50" s="1"/>
  <c r="AE38" i="50" s="1"/>
  <c r="Z46" i="50"/>
  <c r="Y46" i="50"/>
  <c r="AC46" i="50" s="1"/>
  <c r="AD46" i="50" s="1"/>
  <c r="AE46" i="50" s="1"/>
  <c r="Z22" i="50"/>
  <c r="Y22" i="50"/>
  <c r="AC22" i="50" s="1"/>
  <c r="AD22" i="50" s="1"/>
  <c r="AE22" i="50" s="1"/>
  <c r="Z37" i="50"/>
  <c r="Y37" i="50"/>
  <c r="Z45" i="50"/>
  <c r="Y45" i="50"/>
  <c r="Z19" i="50"/>
  <c r="Y19" i="50"/>
  <c r="Z34" i="50"/>
  <c r="Y34" i="50"/>
  <c r="AC34" i="50" s="1"/>
  <c r="AD34" i="50" s="1"/>
  <c r="AE34" i="50" s="1"/>
  <c r="Z42" i="50"/>
  <c r="Y42" i="50"/>
  <c r="AC42" i="50" s="1"/>
  <c r="AD42" i="50" s="1"/>
  <c r="AE42" i="50" s="1"/>
  <c r="Z31" i="50"/>
  <c r="Y31" i="50"/>
  <c r="Z39" i="50"/>
  <c r="Y39" i="50"/>
  <c r="Z47" i="50"/>
  <c r="Y47" i="50"/>
  <c r="Z33" i="50"/>
  <c r="Y33" i="50"/>
  <c r="Z41" i="50"/>
  <c r="Y41" i="50"/>
  <c r="N265" i="31"/>
  <c r="N264" i="31"/>
  <c r="N278" i="31"/>
  <c r="N277" i="31"/>
  <c r="N245" i="31"/>
  <c r="N244" i="31"/>
  <c r="Z18" i="50"/>
  <c r="AC18" i="50"/>
  <c r="AD18" i="50" s="1"/>
  <c r="AE18" i="50" s="1"/>
  <c r="AC44" i="50"/>
  <c r="AD44" i="50" s="1"/>
  <c r="AE44" i="50" s="1"/>
  <c r="Z40" i="50"/>
  <c r="Z32" i="50"/>
  <c r="Z20" i="50"/>
  <c r="AC32" i="50"/>
  <c r="AD32" i="50" s="1"/>
  <c r="AE32" i="50" s="1"/>
  <c r="Z44" i="50"/>
  <c r="AC36" i="50"/>
  <c r="AD36" i="50" s="1"/>
  <c r="AE36" i="50" s="1"/>
  <c r="AC20" i="50"/>
  <c r="AD20" i="50" s="1"/>
  <c r="AE20" i="50" s="1"/>
  <c r="Z36" i="50"/>
  <c r="AC40" i="50"/>
  <c r="AD40" i="50" s="1"/>
  <c r="AE40" i="50" s="1"/>
  <c r="AA20" i="50"/>
  <c r="AB20" i="50" s="1"/>
  <c r="AA32" i="50"/>
  <c r="AB32" i="50" s="1"/>
  <c r="AA36" i="50"/>
  <c r="AB36" i="50" s="1"/>
  <c r="AA40" i="50"/>
  <c r="AB40" i="50" s="1"/>
  <c r="AA44" i="50"/>
  <c r="AB44" i="50" s="1"/>
  <c r="P264" i="31" l="1"/>
  <c r="R264" i="31" s="1"/>
  <c r="O264" i="31"/>
  <c r="P265" i="31"/>
  <c r="R265" i="31" s="1"/>
  <c r="O265" i="31"/>
  <c r="O278" i="31"/>
  <c r="P278" i="31"/>
  <c r="R278" i="31" s="1"/>
  <c r="O277" i="31"/>
  <c r="P277" i="31"/>
  <c r="R277" i="31" s="1"/>
  <c r="O244" i="31"/>
  <c r="P244" i="31"/>
  <c r="R244" i="31" s="1"/>
  <c r="P245" i="31"/>
  <c r="R245" i="31" s="1"/>
  <c r="O245" i="31"/>
  <c r="AA22" i="50"/>
  <c r="AB22" i="50" s="1"/>
  <c r="AA18" i="50"/>
  <c r="AB18" i="50" s="1"/>
  <c r="AA38" i="50"/>
  <c r="AB38" i="50" s="1"/>
  <c r="AA34" i="50"/>
  <c r="AB34" i="50" s="1"/>
  <c r="AA42" i="50"/>
  <c r="AB42" i="50" s="1"/>
  <c r="AA46" i="50"/>
  <c r="AB46" i="50" s="1"/>
  <c r="AC35" i="50"/>
  <c r="AD35" i="50" s="1"/>
  <c r="AE35" i="50" s="1"/>
  <c r="AA35" i="50"/>
  <c r="AB35" i="50" s="1"/>
  <c r="AA21" i="50"/>
  <c r="AB21" i="50" s="1"/>
  <c r="AC21" i="50"/>
  <c r="AD21" i="50" s="1"/>
  <c r="AE21" i="50" s="1"/>
  <c r="AA33" i="50"/>
  <c r="AB33" i="50" s="1"/>
  <c r="AC33" i="50"/>
  <c r="AD33" i="50" s="1"/>
  <c r="AE33" i="50" s="1"/>
  <c r="AC47" i="50"/>
  <c r="AD47" i="50" s="1"/>
  <c r="AE47" i="50" s="1"/>
  <c r="AA47" i="50"/>
  <c r="AB47" i="50" s="1"/>
  <c r="AA31" i="50"/>
  <c r="AB31" i="50" s="1"/>
  <c r="AC31" i="50"/>
  <c r="AD31" i="50" s="1"/>
  <c r="AE31" i="50" s="1"/>
  <c r="AC45" i="50"/>
  <c r="AD45" i="50" s="1"/>
  <c r="AE45" i="50" s="1"/>
  <c r="AA45" i="50"/>
  <c r="AB45" i="50" s="1"/>
  <c r="AA43" i="50"/>
  <c r="AB43" i="50" s="1"/>
  <c r="AC43" i="50"/>
  <c r="AD43" i="50" s="1"/>
  <c r="AE43" i="50" s="1"/>
  <c r="AC41" i="50"/>
  <c r="AD41" i="50" s="1"/>
  <c r="AE41" i="50" s="1"/>
  <c r="AA41" i="50"/>
  <c r="AB41" i="50" s="1"/>
  <c r="AA39" i="50"/>
  <c r="AB39" i="50" s="1"/>
  <c r="AC39" i="50"/>
  <c r="AD39" i="50" s="1"/>
  <c r="AE39" i="50" s="1"/>
  <c r="AC23" i="50"/>
  <c r="AD23" i="50" s="1"/>
  <c r="AE23" i="50" s="1"/>
  <c r="AA23" i="50"/>
  <c r="AB23" i="50" s="1"/>
  <c r="AC37" i="50"/>
  <c r="AD37" i="50" s="1"/>
  <c r="AE37" i="50" s="1"/>
  <c r="AA37" i="50"/>
  <c r="AB37" i="50" s="1"/>
  <c r="AC19" i="50"/>
  <c r="AD19" i="50" s="1"/>
  <c r="AE19" i="50" s="1"/>
  <c r="AA19" i="50"/>
  <c r="AB19" i="50" s="1"/>
  <c r="AB14" i="50" l="1"/>
  <c r="AB16" i="50"/>
  <c r="AA16" i="50"/>
  <c r="N19" i="56" l="1"/>
  <c r="P19" i="56" s="1"/>
  <c r="R19" i="56" s="1"/>
  <c r="G21" i="52"/>
  <c r="H21" i="52" s="1"/>
  <c r="J21" i="52" s="1"/>
  <c r="G22" i="52"/>
  <c r="H22" i="52" s="1"/>
  <c r="J22" i="52" s="1"/>
  <c r="G23" i="52"/>
  <c r="H23" i="52" s="1"/>
  <c r="J23" i="52" s="1"/>
  <c r="G67" i="52"/>
  <c r="H67" i="52" s="1"/>
  <c r="J67" i="52" s="1"/>
  <c r="G68" i="52"/>
  <c r="H68" i="52" s="1"/>
  <c r="J68" i="52" s="1"/>
  <c r="G69" i="52"/>
  <c r="H69" i="52" s="1"/>
  <c r="J69" i="52" s="1"/>
  <c r="R24" i="56"/>
  <c r="R25" i="56"/>
  <c r="N25" i="56"/>
  <c r="O25" i="56" s="1"/>
  <c r="N24" i="56"/>
  <c r="O24" i="56" s="1"/>
  <c r="Q34" i="51"/>
  <c r="R34" i="51" s="1"/>
  <c r="Q33" i="51"/>
  <c r="S33" i="51" s="1"/>
  <c r="U33" i="51" s="1"/>
  <c r="R93" i="31"/>
  <c r="R94" i="31"/>
  <c r="N237" i="31"/>
  <c r="P237" i="31" s="1"/>
  <c r="R237" i="31" s="1"/>
  <c r="S34" i="51" l="1"/>
  <c r="U34" i="51" s="1"/>
  <c r="O19" i="56"/>
  <c r="R33" i="51"/>
  <c r="O237" i="31"/>
  <c r="N43" i="56" l="1"/>
  <c r="P43" i="56" s="1"/>
  <c r="R43" i="56" s="1"/>
  <c r="N42" i="56"/>
  <c r="O42" i="56" s="1"/>
  <c r="N236" i="31"/>
  <c r="O236" i="31" s="1"/>
  <c r="P236" i="31" l="1"/>
  <c r="R236" i="31" s="1"/>
  <c r="P42" i="56"/>
  <c r="R42" i="56" s="1"/>
  <c r="O43" i="56"/>
  <c r="R23" i="56"/>
  <c r="H5" i="53"/>
  <c r="J5" i="53" s="1"/>
  <c r="H6" i="53"/>
  <c r="J6" i="53" s="1"/>
  <c r="H7" i="53"/>
  <c r="J7" i="53" s="1"/>
  <c r="H4" i="53"/>
  <c r="J4" i="53" s="1"/>
  <c r="N10" i="56"/>
  <c r="O10" i="56" s="1"/>
  <c r="N9" i="56"/>
  <c r="P9" i="56" s="1"/>
  <c r="R9" i="56" s="1"/>
  <c r="N8" i="56"/>
  <c r="P8" i="56" s="1"/>
  <c r="R8" i="56" s="1"/>
  <c r="N7" i="56"/>
  <c r="O7" i="56" s="1"/>
  <c r="N6" i="56"/>
  <c r="P6" i="56" s="1"/>
  <c r="R6" i="56" s="1"/>
  <c r="N46" i="56"/>
  <c r="P46" i="56" s="1"/>
  <c r="R46" i="56" s="1"/>
  <c r="N41" i="56"/>
  <c r="N40" i="56"/>
  <c r="O40" i="56" s="1"/>
  <c r="N20" i="56"/>
  <c r="O20" i="56" s="1"/>
  <c r="N18" i="56"/>
  <c r="P18" i="56" s="1"/>
  <c r="R18" i="56" s="1"/>
  <c r="N17" i="56"/>
  <c r="P17" i="56" s="1"/>
  <c r="R17" i="56" s="1"/>
  <c r="N39" i="56"/>
  <c r="O39" i="56" s="1"/>
  <c r="N38" i="56"/>
  <c r="P38" i="56" s="1"/>
  <c r="R38" i="56" s="1"/>
  <c r="N37" i="56"/>
  <c r="O37" i="56" s="1"/>
  <c r="N36" i="56"/>
  <c r="O36" i="56" s="1"/>
  <c r="N35" i="56"/>
  <c r="P35" i="56" s="1"/>
  <c r="R35" i="56" s="1"/>
  <c r="N34" i="56"/>
  <c r="O34" i="56" s="1"/>
  <c r="N33" i="56"/>
  <c r="P33" i="56" s="1"/>
  <c r="R33" i="56" s="1"/>
  <c r="N32" i="56"/>
  <c r="P32" i="56" s="1"/>
  <c r="R32" i="56" s="1"/>
  <c r="N31" i="56"/>
  <c r="O31" i="56" s="1"/>
  <c r="N30" i="56"/>
  <c r="O30" i="56" s="1"/>
  <c r="N29" i="56"/>
  <c r="P29" i="56" s="1"/>
  <c r="R29" i="56" s="1"/>
  <c r="N28" i="56"/>
  <c r="O28" i="56" s="1"/>
  <c r="N27" i="56"/>
  <c r="O27" i="56" s="1"/>
  <c r="N26" i="56"/>
  <c r="P26" i="56" s="1"/>
  <c r="R26" i="56" s="1"/>
  <c r="N23" i="56"/>
  <c r="O23" i="56" s="1"/>
  <c r="N22" i="56"/>
  <c r="P22" i="56" s="1"/>
  <c r="R22" i="56" s="1"/>
  <c r="N21" i="56"/>
  <c r="P21" i="56" s="1"/>
  <c r="R21" i="56" s="1"/>
  <c r="N14" i="56"/>
  <c r="O14" i="56" s="1"/>
  <c r="N13" i="56"/>
  <c r="O13" i="56" s="1"/>
  <c r="N5" i="56"/>
  <c r="P5" i="56" s="1"/>
  <c r="R5" i="56" s="1"/>
  <c r="I4" i="55"/>
  <c r="J4" i="55" s="1"/>
  <c r="L4" i="55" s="1"/>
  <c r="I5" i="55"/>
  <c r="J5" i="55" s="1"/>
  <c r="L5" i="55" s="1"/>
  <c r="I6" i="55"/>
  <c r="J6" i="55" s="1"/>
  <c r="L6" i="55" s="1"/>
  <c r="I7" i="55"/>
  <c r="J7" i="55" s="1"/>
  <c r="L7" i="55" s="1"/>
  <c r="I8" i="55"/>
  <c r="J8" i="55" s="1"/>
  <c r="L8" i="55" s="1"/>
  <c r="I9" i="55"/>
  <c r="J9" i="55" s="1"/>
  <c r="L9" i="55" s="1"/>
  <c r="I10" i="55"/>
  <c r="J10" i="55" s="1"/>
  <c r="L10" i="55" s="1"/>
  <c r="I11" i="55"/>
  <c r="J11" i="55" s="1"/>
  <c r="L11" i="55" s="1"/>
  <c r="I12" i="55"/>
  <c r="J12" i="55" s="1"/>
  <c r="L12" i="55" s="1"/>
  <c r="I13" i="55"/>
  <c r="J13" i="55" s="1"/>
  <c r="L13" i="55" s="1"/>
  <c r="I14" i="55"/>
  <c r="J14" i="55" s="1"/>
  <c r="L14" i="55" s="1"/>
  <c r="I15" i="55"/>
  <c r="J15" i="55" s="1"/>
  <c r="L15" i="55" s="1"/>
  <c r="I16" i="55"/>
  <c r="J16" i="55" s="1"/>
  <c r="L16" i="55" s="1"/>
  <c r="I17" i="55"/>
  <c r="J17" i="55" s="1"/>
  <c r="L17" i="55" s="1"/>
  <c r="I18" i="55"/>
  <c r="J18" i="55" s="1"/>
  <c r="L18" i="55" s="1"/>
  <c r="I19" i="55"/>
  <c r="J19" i="55" s="1"/>
  <c r="L19" i="55" s="1"/>
  <c r="I20" i="55"/>
  <c r="J20" i="55" s="1"/>
  <c r="L20" i="55" s="1"/>
  <c r="I21" i="55"/>
  <c r="J21" i="55" s="1"/>
  <c r="L21" i="55" s="1"/>
  <c r="I22" i="55"/>
  <c r="J22" i="55" s="1"/>
  <c r="L22" i="55" s="1"/>
  <c r="I23" i="55"/>
  <c r="J23" i="55" s="1"/>
  <c r="L23" i="55" s="1"/>
  <c r="I24" i="55"/>
  <c r="J24" i="55" s="1"/>
  <c r="L24" i="55" s="1"/>
  <c r="H64" i="53"/>
  <c r="J64" i="53" s="1"/>
  <c r="H63" i="53"/>
  <c r="J63" i="53" s="1"/>
  <c r="H62" i="53"/>
  <c r="J62" i="53" s="1"/>
  <c r="H61" i="53"/>
  <c r="J61" i="53" s="1"/>
  <c r="H60" i="53"/>
  <c r="J60" i="53" s="1"/>
  <c r="H59" i="53"/>
  <c r="J59" i="53" s="1"/>
  <c r="H58" i="53"/>
  <c r="J58" i="53" s="1"/>
  <c r="H57" i="53"/>
  <c r="J57" i="53" s="1"/>
  <c r="H56" i="53"/>
  <c r="J56" i="53" s="1"/>
  <c r="H55" i="53"/>
  <c r="J55" i="53" s="1"/>
  <c r="H54" i="53"/>
  <c r="J54" i="53" s="1"/>
  <c r="H53" i="53"/>
  <c r="J53" i="53" s="1"/>
  <c r="H52" i="53"/>
  <c r="J52" i="53" s="1"/>
  <c r="H51" i="53"/>
  <c r="J51" i="53" s="1"/>
  <c r="H50" i="53"/>
  <c r="J50" i="53" s="1"/>
  <c r="H49" i="53"/>
  <c r="J49" i="53" s="1"/>
  <c r="H48" i="53"/>
  <c r="J48" i="53" s="1"/>
  <c r="H46" i="53"/>
  <c r="J46" i="53" s="1"/>
  <c r="H45" i="53"/>
  <c r="J45" i="53" s="1"/>
  <c r="H44" i="53"/>
  <c r="J44" i="53" s="1"/>
  <c r="H43" i="53"/>
  <c r="J43" i="53" s="1"/>
  <c r="H42" i="53"/>
  <c r="J42" i="53" s="1"/>
  <c r="H41" i="53"/>
  <c r="J41" i="53" s="1"/>
  <c r="H40" i="53"/>
  <c r="J40" i="53" s="1"/>
  <c r="H39" i="53"/>
  <c r="J39" i="53" s="1"/>
  <c r="H38" i="53"/>
  <c r="J38" i="53" s="1"/>
  <c r="H37" i="53"/>
  <c r="J37" i="53" s="1"/>
  <c r="H36" i="53"/>
  <c r="J36" i="53" s="1"/>
  <c r="H35" i="53"/>
  <c r="J35" i="53" s="1"/>
  <c r="H34" i="53"/>
  <c r="J34" i="53" s="1"/>
  <c r="H33" i="53"/>
  <c r="J33" i="53" s="1"/>
  <c r="H32" i="53"/>
  <c r="J32" i="53" s="1"/>
  <c r="H31" i="53"/>
  <c r="J31" i="53" s="1"/>
  <c r="H30" i="53"/>
  <c r="J30" i="53" s="1"/>
  <c r="H29" i="53"/>
  <c r="J29" i="53" s="1"/>
  <c r="H28" i="53"/>
  <c r="J28" i="53" s="1"/>
  <c r="H27" i="53"/>
  <c r="J27" i="53" s="1"/>
  <c r="H26" i="53"/>
  <c r="J26" i="53" s="1"/>
  <c r="H25" i="53"/>
  <c r="J25" i="53" s="1"/>
  <c r="H24" i="53"/>
  <c r="J24" i="53" s="1"/>
  <c r="H23" i="53"/>
  <c r="J23" i="53" s="1"/>
  <c r="H22" i="53"/>
  <c r="J22" i="53" s="1"/>
  <c r="H21" i="53"/>
  <c r="J21" i="53" s="1"/>
  <c r="H20" i="53"/>
  <c r="J20" i="53" s="1"/>
  <c r="H19" i="53"/>
  <c r="J19" i="53" s="1"/>
  <c r="H18" i="53"/>
  <c r="J18" i="53" s="1"/>
  <c r="H17" i="53"/>
  <c r="J17" i="53" s="1"/>
  <c r="H16" i="53"/>
  <c r="J16" i="53" s="1"/>
  <c r="H15" i="53"/>
  <c r="J15" i="53" s="1"/>
  <c r="H14" i="53"/>
  <c r="J14" i="53" s="1"/>
  <c r="H13" i="53"/>
  <c r="J13" i="53" s="1"/>
  <c r="H12" i="53"/>
  <c r="J12" i="53" s="1"/>
  <c r="H11" i="53"/>
  <c r="J11" i="53" s="1"/>
  <c r="H10" i="53"/>
  <c r="J10" i="53" s="1"/>
  <c r="G4" i="52"/>
  <c r="H4" i="52" s="1"/>
  <c r="J4" i="52" s="1"/>
  <c r="G5" i="52"/>
  <c r="H5" i="52" s="1"/>
  <c r="J5" i="52" s="1"/>
  <c r="G6" i="52"/>
  <c r="H6" i="52" s="1"/>
  <c r="J6" i="52" s="1"/>
  <c r="G7" i="52"/>
  <c r="H7" i="52" s="1"/>
  <c r="J7" i="52" s="1"/>
  <c r="G8" i="52"/>
  <c r="H8" i="52" s="1"/>
  <c r="J8" i="52" s="1"/>
  <c r="G9" i="52"/>
  <c r="H9" i="52" s="1"/>
  <c r="J9" i="52" s="1"/>
  <c r="G10" i="52"/>
  <c r="H10" i="52" s="1"/>
  <c r="J10" i="52" s="1"/>
  <c r="G11" i="52"/>
  <c r="H11" i="52" s="1"/>
  <c r="J11" i="52" s="1"/>
  <c r="G12" i="52"/>
  <c r="H12" i="52" s="1"/>
  <c r="J12" i="52" s="1"/>
  <c r="G13" i="52"/>
  <c r="H13" i="52" s="1"/>
  <c r="J13" i="52" s="1"/>
  <c r="G14" i="52"/>
  <c r="H14" i="52" s="1"/>
  <c r="J14" i="52" s="1"/>
  <c r="G15" i="52"/>
  <c r="H15" i="52" s="1"/>
  <c r="J15" i="52" s="1"/>
  <c r="G16" i="52"/>
  <c r="H16" i="52" s="1"/>
  <c r="J16" i="52" s="1"/>
  <c r="G17" i="52"/>
  <c r="H17" i="52" s="1"/>
  <c r="J17" i="52" s="1"/>
  <c r="G42" i="52"/>
  <c r="H42" i="52" s="1"/>
  <c r="J42" i="52" s="1"/>
  <c r="G43" i="52"/>
  <c r="H43" i="52" s="1"/>
  <c r="J43" i="52" s="1"/>
  <c r="G44" i="52"/>
  <c r="H44" i="52" s="1"/>
  <c r="J44" i="52" s="1"/>
  <c r="G18" i="52"/>
  <c r="H18" i="52" s="1"/>
  <c r="J18" i="52" s="1"/>
  <c r="G19" i="52"/>
  <c r="H19" i="52" s="1"/>
  <c r="J19" i="52" s="1"/>
  <c r="G20" i="52"/>
  <c r="H20" i="52" s="1"/>
  <c r="J20" i="52" s="1"/>
  <c r="G60" i="52"/>
  <c r="H60" i="52" s="1"/>
  <c r="J60" i="52" s="1"/>
  <c r="G61" i="52"/>
  <c r="H61" i="52" s="1"/>
  <c r="J61" i="52" s="1"/>
  <c r="G62" i="52"/>
  <c r="H62" i="52" s="1"/>
  <c r="J62" i="52" s="1"/>
  <c r="G27" i="52"/>
  <c r="H27" i="52" s="1"/>
  <c r="J27" i="52" s="1"/>
  <c r="G28" i="52"/>
  <c r="H28" i="52" s="1"/>
  <c r="J28" i="52" s="1"/>
  <c r="G29" i="52"/>
  <c r="H29" i="52" s="1"/>
  <c r="J29" i="52" s="1"/>
  <c r="G39" i="52"/>
  <c r="H39" i="52" s="1"/>
  <c r="J39" i="52" s="1"/>
  <c r="G40" i="52"/>
  <c r="H40" i="52" s="1"/>
  <c r="J40" i="52" s="1"/>
  <c r="G41" i="52"/>
  <c r="H41" i="52" s="1"/>
  <c r="J41" i="52" s="1"/>
  <c r="G45" i="52"/>
  <c r="H45" i="52" s="1"/>
  <c r="J45" i="52" s="1"/>
  <c r="G46" i="52"/>
  <c r="H46" i="52" s="1"/>
  <c r="J46" i="52" s="1"/>
  <c r="G47" i="52"/>
  <c r="H47" i="52" s="1"/>
  <c r="J47" i="52" s="1"/>
  <c r="G48" i="52"/>
  <c r="H48" i="52" s="1"/>
  <c r="J48" i="52" s="1"/>
  <c r="G57" i="52"/>
  <c r="H57" i="52" s="1"/>
  <c r="J57" i="52" s="1"/>
  <c r="G58" i="52"/>
  <c r="H58" i="52" s="1"/>
  <c r="J58" i="52" s="1"/>
  <c r="G59" i="52"/>
  <c r="H59" i="52" s="1"/>
  <c r="J59" i="52" s="1"/>
  <c r="G63" i="52"/>
  <c r="H63" i="52" s="1"/>
  <c r="J63" i="52" s="1"/>
  <c r="G64" i="52"/>
  <c r="H64" i="52" s="1"/>
  <c r="J64" i="52" s="1"/>
  <c r="G30" i="52"/>
  <c r="H30" i="52" s="1"/>
  <c r="J30" i="52" s="1"/>
  <c r="G31" i="52"/>
  <c r="H31" i="52" s="1"/>
  <c r="J31" i="52" s="1"/>
  <c r="G32" i="52"/>
  <c r="H32" i="52" s="1"/>
  <c r="J32" i="52" s="1"/>
  <c r="G33" i="52"/>
  <c r="H33" i="52" s="1"/>
  <c r="J33" i="52" s="1"/>
  <c r="G34" i="52"/>
  <c r="H34" i="52" s="1"/>
  <c r="J34" i="52" s="1"/>
  <c r="G35" i="52"/>
  <c r="H35" i="52" s="1"/>
  <c r="J35" i="52" s="1"/>
  <c r="G36" i="52"/>
  <c r="H36" i="52" s="1"/>
  <c r="J36" i="52" s="1"/>
  <c r="G37" i="52"/>
  <c r="H37" i="52" s="1"/>
  <c r="J37" i="52" s="1"/>
  <c r="G38" i="52"/>
  <c r="H38" i="52" s="1"/>
  <c r="J38" i="52" s="1"/>
  <c r="G49" i="52"/>
  <c r="H49" i="52" s="1"/>
  <c r="J49" i="52" s="1"/>
  <c r="G50" i="52"/>
  <c r="H50" i="52" s="1"/>
  <c r="J50" i="52" s="1"/>
  <c r="G51" i="52"/>
  <c r="H51" i="52" s="1"/>
  <c r="J51" i="52" s="1"/>
  <c r="G55" i="52"/>
  <c r="H55" i="52" s="1"/>
  <c r="J55" i="52" s="1"/>
  <c r="G56" i="52"/>
  <c r="H56" i="52" s="1"/>
  <c r="J56" i="52" s="1"/>
  <c r="G65" i="52"/>
  <c r="H65" i="52" s="1"/>
  <c r="J65" i="52" s="1"/>
  <c r="G66" i="52"/>
  <c r="H66" i="52" s="1"/>
  <c r="J66" i="52" s="1"/>
  <c r="G135" i="52"/>
  <c r="H135" i="52" s="1"/>
  <c r="J135" i="52" s="1"/>
  <c r="G81" i="52"/>
  <c r="H81" i="52" s="1"/>
  <c r="J81" i="52" s="1"/>
  <c r="G80" i="52"/>
  <c r="H80" i="52" s="1"/>
  <c r="J80" i="52" s="1"/>
  <c r="G77" i="52"/>
  <c r="H77" i="52" s="1"/>
  <c r="J77" i="52" s="1"/>
  <c r="G76" i="52"/>
  <c r="H76" i="52" s="1"/>
  <c r="J76" i="52" s="1"/>
  <c r="G79" i="52"/>
  <c r="H79" i="52" s="1"/>
  <c r="J79" i="52" s="1"/>
  <c r="G78" i="52"/>
  <c r="H78" i="52" s="1"/>
  <c r="J78" i="52" s="1"/>
  <c r="G90" i="52"/>
  <c r="H90" i="52" s="1"/>
  <c r="J90" i="52" s="1"/>
  <c r="G82" i="52"/>
  <c r="H82" i="52" s="1"/>
  <c r="J82" i="52" s="1"/>
  <c r="G86" i="52"/>
  <c r="H86" i="52" s="1"/>
  <c r="J86" i="52" s="1"/>
  <c r="G93" i="52"/>
  <c r="H93" i="52" s="1"/>
  <c r="J93" i="52" s="1"/>
  <c r="G92" i="52"/>
  <c r="H92" i="52" s="1"/>
  <c r="J92" i="52" s="1"/>
  <c r="G91" i="52"/>
  <c r="H91" i="52" s="1"/>
  <c r="J91" i="52" s="1"/>
  <c r="G85" i="52"/>
  <c r="H85" i="52" s="1"/>
  <c r="J85" i="52" s="1"/>
  <c r="G84" i="52"/>
  <c r="H84" i="52" s="1"/>
  <c r="J84" i="52" s="1"/>
  <c r="G83" i="52"/>
  <c r="H83" i="52" s="1"/>
  <c r="J83" i="52" s="1"/>
  <c r="G89" i="52"/>
  <c r="H89" i="52" s="1"/>
  <c r="J89" i="52" s="1"/>
  <c r="G88" i="52"/>
  <c r="H88" i="52" s="1"/>
  <c r="J88" i="52" s="1"/>
  <c r="G87" i="52"/>
  <c r="H87" i="52" s="1"/>
  <c r="J87" i="52" s="1"/>
  <c r="G102" i="52"/>
  <c r="H102" i="52" s="1"/>
  <c r="J102" i="52" s="1"/>
  <c r="G94" i="52"/>
  <c r="H94" i="52" s="1"/>
  <c r="J94" i="52" s="1"/>
  <c r="G98" i="52"/>
  <c r="H98" i="52" s="1"/>
  <c r="J98" i="52" s="1"/>
  <c r="G105" i="52"/>
  <c r="H105" i="52" s="1"/>
  <c r="J105" i="52" s="1"/>
  <c r="G104" i="52"/>
  <c r="H104" i="52" s="1"/>
  <c r="J104" i="52" s="1"/>
  <c r="G103" i="52"/>
  <c r="H103" i="52" s="1"/>
  <c r="J103" i="52" s="1"/>
  <c r="G97" i="52"/>
  <c r="H97" i="52" s="1"/>
  <c r="J97" i="52" s="1"/>
  <c r="G96" i="52"/>
  <c r="H96" i="52" s="1"/>
  <c r="J96" i="52" s="1"/>
  <c r="G95" i="52"/>
  <c r="H95" i="52" s="1"/>
  <c r="J95" i="52" s="1"/>
  <c r="G101" i="52"/>
  <c r="H101" i="52" s="1"/>
  <c r="J101" i="52" s="1"/>
  <c r="G100" i="52"/>
  <c r="H100" i="52" s="1"/>
  <c r="J100" i="52" s="1"/>
  <c r="G99" i="52"/>
  <c r="H99" i="52" s="1"/>
  <c r="J99" i="52" s="1"/>
  <c r="G114" i="52"/>
  <c r="H114" i="52" s="1"/>
  <c r="J114" i="52" s="1"/>
  <c r="G106" i="52"/>
  <c r="H106" i="52" s="1"/>
  <c r="J106" i="52" s="1"/>
  <c r="G110" i="52"/>
  <c r="H110" i="52" s="1"/>
  <c r="J110" i="52" s="1"/>
  <c r="G115" i="52"/>
  <c r="H115" i="52" s="1"/>
  <c r="J115" i="52" s="1"/>
  <c r="G116" i="52"/>
  <c r="H116" i="52" s="1"/>
  <c r="J116" i="52" s="1"/>
  <c r="G117" i="52"/>
  <c r="H117" i="52" s="1"/>
  <c r="J117" i="52" s="1"/>
  <c r="G109" i="52"/>
  <c r="H109" i="52" s="1"/>
  <c r="J109" i="52" s="1"/>
  <c r="G108" i="52"/>
  <c r="H108" i="52" s="1"/>
  <c r="J108" i="52" s="1"/>
  <c r="G107" i="52"/>
  <c r="H107" i="52" s="1"/>
  <c r="J107" i="52" s="1"/>
  <c r="G113" i="52"/>
  <c r="H113" i="52" s="1"/>
  <c r="J113" i="52" s="1"/>
  <c r="G112" i="52"/>
  <c r="H112" i="52" s="1"/>
  <c r="J112" i="52" s="1"/>
  <c r="G111" i="52"/>
  <c r="H111" i="52" s="1"/>
  <c r="J111" i="52" s="1"/>
  <c r="G126" i="52"/>
  <c r="H126" i="52" s="1"/>
  <c r="J126" i="52" s="1"/>
  <c r="G118" i="52"/>
  <c r="H118" i="52" s="1"/>
  <c r="J118" i="52" s="1"/>
  <c r="G122" i="52"/>
  <c r="H122" i="52" s="1"/>
  <c r="J122" i="52" s="1"/>
  <c r="G129" i="52"/>
  <c r="H129" i="52" s="1"/>
  <c r="J129" i="52" s="1"/>
  <c r="G128" i="52"/>
  <c r="H128" i="52" s="1"/>
  <c r="J128" i="52" s="1"/>
  <c r="G127" i="52"/>
  <c r="H127" i="52" s="1"/>
  <c r="J127" i="52" s="1"/>
  <c r="G121" i="52"/>
  <c r="H121" i="52" s="1"/>
  <c r="J121" i="52" s="1"/>
  <c r="G120" i="52"/>
  <c r="H120" i="52" s="1"/>
  <c r="J120" i="52" s="1"/>
  <c r="G119" i="52"/>
  <c r="H119" i="52" s="1"/>
  <c r="J119" i="52" s="1"/>
  <c r="G125" i="52"/>
  <c r="H125" i="52" s="1"/>
  <c r="J125" i="52" s="1"/>
  <c r="G124" i="52"/>
  <c r="H124" i="52" s="1"/>
  <c r="J124" i="52" s="1"/>
  <c r="G123" i="52"/>
  <c r="H123" i="52" s="1"/>
  <c r="J123" i="52" s="1"/>
  <c r="G131" i="52"/>
  <c r="H131" i="52" s="1"/>
  <c r="J131" i="52" s="1"/>
  <c r="G130" i="52"/>
  <c r="H130" i="52" s="1"/>
  <c r="J130" i="52" s="1"/>
  <c r="G132" i="52"/>
  <c r="H132" i="52" s="1"/>
  <c r="J132" i="52" s="1"/>
  <c r="G133" i="52"/>
  <c r="H133" i="52" s="1"/>
  <c r="J133" i="52" s="1"/>
  <c r="G134" i="52"/>
  <c r="H134" i="52" s="1"/>
  <c r="J134" i="52" s="1"/>
  <c r="G136" i="52"/>
  <c r="H136" i="52" s="1"/>
  <c r="J136" i="52" s="1"/>
  <c r="G137" i="52"/>
  <c r="H137" i="52" s="1"/>
  <c r="J137" i="52" s="1"/>
  <c r="G138" i="52"/>
  <c r="H138" i="52" s="1"/>
  <c r="J138" i="52" s="1"/>
  <c r="G140" i="52"/>
  <c r="H140" i="52" s="1"/>
  <c r="J140" i="52" s="1"/>
  <c r="G139" i="52"/>
  <c r="H139" i="52" s="1"/>
  <c r="J139" i="52" s="1"/>
  <c r="G141" i="52"/>
  <c r="H141" i="52" s="1"/>
  <c r="J141" i="52" s="1"/>
  <c r="G142" i="52"/>
  <c r="H142" i="52" s="1"/>
  <c r="J142" i="52" s="1"/>
  <c r="G143" i="52"/>
  <c r="H143" i="52" s="1"/>
  <c r="J143" i="52" s="1"/>
  <c r="G144" i="52"/>
  <c r="H144" i="52" s="1"/>
  <c r="J144" i="52" s="1"/>
  <c r="G146" i="52"/>
  <c r="H146" i="52" s="1"/>
  <c r="J146" i="52" s="1"/>
  <c r="G147" i="52"/>
  <c r="H147" i="52" s="1"/>
  <c r="J147" i="52" s="1"/>
  <c r="G148" i="52"/>
  <c r="H148" i="52" s="1"/>
  <c r="J148" i="52" s="1"/>
  <c r="G149" i="52"/>
  <c r="H149" i="52" s="1"/>
  <c r="J149" i="52" s="1"/>
  <c r="G150" i="52"/>
  <c r="H150" i="52" s="1"/>
  <c r="J150" i="52" s="1"/>
  <c r="G151" i="52"/>
  <c r="H151" i="52" s="1"/>
  <c r="J151" i="52" s="1"/>
  <c r="G152" i="52"/>
  <c r="H152" i="52" s="1"/>
  <c r="J152" i="52" s="1"/>
  <c r="G153" i="52"/>
  <c r="H153" i="52" s="1"/>
  <c r="J153" i="52" s="1"/>
  <c r="Q9" i="51"/>
  <c r="S9" i="51" s="1"/>
  <c r="U9" i="51" s="1"/>
  <c r="Q7" i="51"/>
  <c r="R7" i="51" s="1"/>
  <c r="Q8" i="51"/>
  <c r="S8" i="51" s="1"/>
  <c r="U8" i="51" s="1"/>
  <c r="Q10" i="51"/>
  <c r="R10" i="51" s="1"/>
  <c r="Q5" i="51"/>
  <c r="R5" i="51" s="1"/>
  <c r="Q6" i="51"/>
  <c r="S6" i="51" s="1"/>
  <c r="U6" i="51" s="1"/>
  <c r="Q11" i="51"/>
  <c r="R11" i="51" s="1"/>
  <c r="Q12" i="51"/>
  <c r="R12" i="51" s="1"/>
  <c r="Q13" i="51"/>
  <c r="R13" i="51" s="1"/>
  <c r="Q14" i="51"/>
  <c r="S14" i="51" s="1"/>
  <c r="U14" i="51" s="1"/>
  <c r="Q15" i="51"/>
  <c r="S15" i="51" s="1"/>
  <c r="U15" i="51" s="1"/>
  <c r="Q16" i="51"/>
  <c r="R16" i="51" s="1"/>
  <c r="Q17" i="51"/>
  <c r="R17" i="51" s="1"/>
  <c r="Q18" i="51"/>
  <c r="R18" i="51" s="1"/>
  <c r="Q19" i="51"/>
  <c r="S19" i="51" s="1"/>
  <c r="U19" i="51" s="1"/>
  <c r="Q20" i="51"/>
  <c r="R20" i="51" s="1"/>
  <c r="Q21" i="51"/>
  <c r="R21" i="51" s="1"/>
  <c r="Q22" i="51"/>
  <c r="S22" i="51" s="1"/>
  <c r="U22" i="51" s="1"/>
  <c r="Q24" i="51"/>
  <c r="R24" i="51" s="1"/>
  <c r="Q23" i="51"/>
  <c r="R23" i="51" s="1"/>
  <c r="Q25" i="51"/>
  <c r="R25" i="51" s="1"/>
  <c r="Q26" i="51"/>
  <c r="R26" i="51" s="1"/>
  <c r="Q27" i="51"/>
  <c r="S27" i="51" s="1"/>
  <c r="U27" i="51" s="1"/>
  <c r="Q28" i="51"/>
  <c r="S28" i="51" s="1"/>
  <c r="U28" i="51" s="1"/>
  <c r="Q29" i="51"/>
  <c r="R29" i="51" s="1"/>
  <c r="Q30" i="51"/>
  <c r="S30" i="51" s="1"/>
  <c r="U30" i="51" s="1"/>
  <c r="Q31" i="51"/>
  <c r="R31" i="51" s="1"/>
  <c r="Q32" i="51"/>
  <c r="R32" i="51" s="1"/>
  <c r="Q61" i="51"/>
  <c r="R61" i="51" s="1"/>
  <c r="Q51" i="51"/>
  <c r="R51" i="51" s="1"/>
  <c r="Q52" i="51"/>
  <c r="S52" i="51" s="1"/>
  <c r="U52" i="51" s="1"/>
  <c r="Q53" i="51"/>
  <c r="R53" i="51" s="1"/>
  <c r="Q54" i="51"/>
  <c r="R54" i="51" s="1"/>
  <c r="Q55" i="51"/>
  <c r="Q56" i="51"/>
  <c r="R56" i="51" s="1"/>
  <c r="Q57" i="51"/>
  <c r="S57" i="51" s="1"/>
  <c r="U57" i="51" s="1"/>
  <c r="Q58" i="51"/>
  <c r="R58" i="51" s="1"/>
  <c r="Q59" i="51"/>
  <c r="R59" i="51" s="1"/>
  <c r="Q60" i="51"/>
  <c r="S60" i="51" s="1"/>
  <c r="U60" i="51" s="1"/>
  <c r="Q146" i="51"/>
  <c r="Q147" i="51"/>
  <c r="S147" i="51" s="1"/>
  <c r="U147" i="51" s="1"/>
  <c r="Q148" i="51"/>
  <c r="R148" i="51" s="1"/>
  <c r="Q149" i="51"/>
  <c r="Q136" i="51"/>
  <c r="R136" i="51" s="1"/>
  <c r="Q137" i="51"/>
  <c r="S137" i="51" s="1"/>
  <c r="U137" i="51" s="1"/>
  <c r="Q138" i="51"/>
  <c r="Q139" i="51"/>
  <c r="Q140" i="51"/>
  <c r="R140" i="51" s="1"/>
  <c r="Q141" i="51"/>
  <c r="R141" i="51" s="1"/>
  <c r="Q96" i="51"/>
  <c r="S96" i="51" s="1"/>
  <c r="U96" i="51" s="1"/>
  <c r="Q97" i="51"/>
  <c r="R97" i="51" s="1"/>
  <c r="Q98" i="51"/>
  <c r="R98" i="51" s="1"/>
  <c r="Q99" i="51"/>
  <c r="S99" i="51" s="1"/>
  <c r="U99" i="51" s="1"/>
  <c r="Q100" i="51"/>
  <c r="R100" i="51" s="1"/>
  <c r="Q101" i="51"/>
  <c r="S101" i="51" s="1"/>
  <c r="U101" i="51" s="1"/>
  <c r="Q102" i="51"/>
  <c r="Q103" i="51"/>
  <c r="Q112" i="51"/>
  <c r="S112" i="51" s="1"/>
  <c r="U112" i="51" s="1"/>
  <c r="Q113" i="51"/>
  <c r="R113" i="51" s="1"/>
  <c r="Q114" i="51"/>
  <c r="R114" i="51" s="1"/>
  <c r="Q115" i="51"/>
  <c r="S115" i="51" s="1"/>
  <c r="U115" i="51" s="1"/>
  <c r="Q116" i="51"/>
  <c r="S116" i="51" s="1"/>
  <c r="U116" i="51" s="1"/>
  <c r="Q117" i="51"/>
  <c r="R117" i="51" s="1"/>
  <c r="Q118" i="51"/>
  <c r="Q119" i="51"/>
  <c r="S119" i="51" s="1"/>
  <c r="U119" i="51" s="1"/>
  <c r="Q104" i="51"/>
  <c r="S104" i="51" s="1"/>
  <c r="U104" i="51" s="1"/>
  <c r="Q105" i="51"/>
  <c r="R105" i="51" s="1"/>
  <c r="Q106" i="51"/>
  <c r="R106" i="51" s="1"/>
  <c r="Q107" i="51"/>
  <c r="S107" i="51" s="1"/>
  <c r="U107" i="51" s="1"/>
  <c r="Q108" i="51"/>
  <c r="R108" i="51" s="1"/>
  <c r="Q109" i="51"/>
  <c r="S109" i="51" s="1"/>
  <c r="U109" i="51" s="1"/>
  <c r="Q110" i="51"/>
  <c r="R110" i="51" s="1"/>
  <c r="Q111" i="51"/>
  <c r="R111" i="51" s="1"/>
  <c r="Q128" i="51"/>
  <c r="S128" i="51" s="1"/>
  <c r="U128" i="51" s="1"/>
  <c r="Q129" i="51"/>
  <c r="S129" i="51" s="1"/>
  <c r="U129" i="51" s="1"/>
  <c r="Q130" i="51"/>
  <c r="R130" i="51" s="1"/>
  <c r="Q131" i="51"/>
  <c r="S131" i="51" s="1"/>
  <c r="U131" i="51" s="1"/>
  <c r="Q132" i="51"/>
  <c r="S132" i="51" s="1"/>
  <c r="U132" i="51" s="1"/>
  <c r="Q133" i="51"/>
  <c r="S133" i="51" s="1"/>
  <c r="U133" i="51" s="1"/>
  <c r="Q134" i="51"/>
  <c r="R134" i="51" s="1"/>
  <c r="Q135" i="51"/>
  <c r="S135" i="51" s="1"/>
  <c r="U135" i="51" s="1"/>
  <c r="Q82" i="51"/>
  <c r="S82" i="51" s="1"/>
  <c r="U82" i="51" s="1"/>
  <c r="Q83" i="51"/>
  <c r="S83" i="51" s="1"/>
  <c r="U83" i="51" s="1"/>
  <c r="Q84" i="51"/>
  <c r="R84" i="51" s="1"/>
  <c r="Q85" i="51"/>
  <c r="S85" i="51" s="1"/>
  <c r="U85" i="51" s="1"/>
  <c r="Q86" i="51"/>
  <c r="S86" i="51" s="1"/>
  <c r="U86" i="51" s="1"/>
  <c r="Q87" i="51"/>
  <c r="S87" i="51" s="1"/>
  <c r="U87" i="51" s="1"/>
  <c r="Q88" i="51"/>
  <c r="R88" i="51" s="1"/>
  <c r="Q89" i="51"/>
  <c r="R89" i="51" s="1"/>
  <c r="Q90" i="51"/>
  <c r="R90" i="51" s="1"/>
  <c r="Q91" i="51"/>
  <c r="R91" i="51" s="1"/>
  <c r="Q92" i="51"/>
  <c r="R92" i="51" s="1"/>
  <c r="Q93" i="51"/>
  <c r="S93" i="51" s="1"/>
  <c r="U93" i="51" s="1"/>
  <c r="Q94" i="51"/>
  <c r="R94" i="51" s="1"/>
  <c r="Q95" i="51"/>
  <c r="S95" i="51" s="1"/>
  <c r="U95" i="51" s="1"/>
  <c r="Q166" i="51"/>
  <c r="R166" i="51" s="1"/>
  <c r="Q167" i="51"/>
  <c r="R167" i="51" s="1"/>
  <c r="Q168" i="51"/>
  <c r="S168" i="51" s="1"/>
  <c r="U168" i="51" s="1"/>
  <c r="Q169" i="51"/>
  <c r="S169" i="51" s="1"/>
  <c r="U169" i="51" s="1"/>
  <c r="Q156" i="51"/>
  <c r="R156" i="51" s="1"/>
  <c r="Q157" i="51"/>
  <c r="S157" i="51" s="1"/>
  <c r="U157" i="51" s="1"/>
  <c r="Q158" i="51"/>
  <c r="R158" i="51" s="1"/>
  <c r="Q159" i="51"/>
  <c r="R159" i="51" s="1"/>
  <c r="Q160" i="51"/>
  <c r="R160" i="51" s="1"/>
  <c r="Q161" i="51"/>
  <c r="Q162" i="51"/>
  <c r="S162" i="51" s="1"/>
  <c r="U162" i="51" s="1"/>
  <c r="Q163" i="51"/>
  <c r="S163" i="51" s="1"/>
  <c r="U163" i="51" s="1"/>
  <c r="Q164" i="51"/>
  <c r="R164" i="51" s="1"/>
  <c r="Q165" i="51"/>
  <c r="S165" i="51" s="1"/>
  <c r="U165" i="51" s="1"/>
  <c r="Q62" i="51"/>
  <c r="Q63" i="51"/>
  <c r="S63" i="51" s="1"/>
  <c r="U63" i="51" s="1"/>
  <c r="Q64" i="51"/>
  <c r="Q65" i="51"/>
  <c r="R65" i="51" s="1"/>
  <c r="Q74" i="51"/>
  <c r="S74" i="51" s="1"/>
  <c r="U74" i="51" s="1"/>
  <c r="Q75" i="51"/>
  <c r="R75" i="51" s="1"/>
  <c r="Q76" i="51"/>
  <c r="R76" i="51" s="1"/>
  <c r="Q77" i="51"/>
  <c r="S77" i="51" s="1"/>
  <c r="U77" i="51" s="1"/>
  <c r="Q78" i="51"/>
  <c r="R78" i="51" s="1"/>
  <c r="Q79" i="51"/>
  <c r="S79" i="51" s="1"/>
  <c r="U79" i="51" s="1"/>
  <c r="Q80" i="51"/>
  <c r="R80" i="51" s="1"/>
  <c r="Q81" i="51"/>
  <c r="S81" i="51" s="1"/>
  <c r="U81" i="51" s="1"/>
  <c r="Q66" i="51"/>
  <c r="S66" i="51" s="1"/>
  <c r="U66" i="51" s="1"/>
  <c r="Q67" i="51"/>
  <c r="R67" i="51" s="1"/>
  <c r="Q68" i="51"/>
  <c r="R68" i="51" s="1"/>
  <c r="Q69" i="51"/>
  <c r="S69" i="51" s="1"/>
  <c r="U69" i="51" s="1"/>
  <c r="Q70" i="51"/>
  <c r="R70" i="51" s="1"/>
  <c r="Q71" i="51"/>
  <c r="Q72" i="51"/>
  <c r="R72" i="51" s="1"/>
  <c r="Q73" i="51"/>
  <c r="S73" i="51" s="1"/>
  <c r="U73" i="51" s="1"/>
  <c r="Q150" i="51"/>
  <c r="R150" i="51" s="1"/>
  <c r="Q151" i="51"/>
  <c r="S151" i="51" s="1"/>
  <c r="U151" i="51" s="1"/>
  <c r="Q152" i="51"/>
  <c r="R152" i="51" s="1"/>
  <c r="Q153" i="51"/>
  <c r="S153" i="51" s="1"/>
  <c r="U153" i="51" s="1"/>
  <c r="Q154" i="51"/>
  <c r="S154" i="51" s="1"/>
  <c r="U154" i="51" s="1"/>
  <c r="Q155" i="51"/>
  <c r="R155" i="51" s="1"/>
  <c r="Q170" i="51"/>
  <c r="R170" i="51" s="1"/>
  <c r="Q142" i="51"/>
  <c r="R142" i="51" s="1"/>
  <c r="Q143" i="51"/>
  <c r="R143" i="51" s="1"/>
  <c r="Q144" i="51"/>
  <c r="R144" i="51" s="1"/>
  <c r="Q145" i="51"/>
  <c r="S145" i="51" s="1"/>
  <c r="U145" i="51" s="1"/>
  <c r="Q171" i="51"/>
  <c r="R171" i="51" s="1"/>
  <c r="Q172" i="51"/>
  <c r="R172" i="51" s="1"/>
  <c r="Q173" i="51"/>
  <c r="R173" i="51" s="1"/>
  <c r="Q174" i="51"/>
  <c r="S174" i="51" s="1"/>
  <c r="U174" i="51" s="1"/>
  <c r="Q175" i="51"/>
  <c r="S175" i="51" s="1"/>
  <c r="U175" i="51" s="1"/>
  <c r="Q176" i="51"/>
  <c r="S176" i="51" s="1"/>
  <c r="U176" i="51" s="1"/>
  <c r="Q177" i="51"/>
  <c r="R177" i="51" s="1"/>
  <c r="Q178" i="51"/>
  <c r="S178" i="51" s="1"/>
  <c r="U178" i="51" s="1"/>
  <c r="Q179" i="51"/>
  <c r="S179" i="51" s="1"/>
  <c r="U179" i="51" s="1"/>
  <c r="Q180" i="51"/>
  <c r="R180" i="51" s="1"/>
  <c r="Q181" i="51"/>
  <c r="R181" i="51" s="1"/>
  <c r="Q182" i="51"/>
  <c r="S182" i="51" s="1"/>
  <c r="U182" i="51" s="1"/>
  <c r="Q183" i="51"/>
  <c r="S183" i="51" s="1"/>
  <c r="U183" i="51" s="1"/>
  <c r="Q184" i="51"/>
  <c r="Q185" i="51"/>
  <c r="R185" i="51" s="1"/>
  <c r="Q186" i="51"/>
  <c r="S186" i="51" s="1"/>
  <c r="U186" i="51" s="1"/>
  <c r="Q187" i="51"/>
  <c r="S187" i="51" s="1"/>
  <c r="U187" i="51" s="1"/>
  <c r="Q188" i="51"/>
  <c r="Q189" i="51"/>
  <c r="R189" i="51" s="1"/>
  <c r="Q190" i="51"/>
  <c r="S190" i="51" s="1"/>
  <c r="U190" i="51" s="1"/>
  <c r="Q191" i="51"/>
  <c r="S191" i="51" s="1"/>
  <c r="U191" i="51" s="1"/>
  <c r="Q192" i="51"/>
  <c r="S192" i="51" s="1"/>
  <c r="U192" i="51" s="1"/>
  <c r="Q193" i="51"/>
  <c r="S193" i="51" s="1"/>
  <c r="U193" i="51" s="1"/>
  <c r="Q194" i="51"/>
  <c r="R194" i="51" s="1"/>
  <c r="Q195" i="51"/>
  <c r="R195" i="51" s="1"/>
  <c r="Q196" i="51"/>
  <c r="R196" i="51" s="1"/>
  <c r="Q197" i="51"/>
  <c r="R197" i="51" s="1"/>
  <c r="Q198" i="51"/>
  <c r="S198" i="51" s="1"/>
  <c r="U198" i="51" s="1"/>
  <c r="Q248" i="51"/>
  <c r="S248" i="51" s="1"/>
  <c r="U248" i="51" s="1"/>
  <c r="Q249" i="51"/>
  <c r="S249" i="51" s="1"/>
  <c r="U249" i="51" s="1"/>
  <c r="Q250" i="51"/>
  <c r="S250" i="51" s="1"/>
  <c r="U250" i="51" s="1"/>
  <c r="Q251" i="51"/>
  <c r="S251" i="51" s="1"/>
  <c r="U251" i="51" s="1"/>
  <c r="Q252" i="51"/>
  <c r="S252" i="51" s="1"/>
  <c r="U252" i="51" s="1"/>
  <c r="Q206" i="51"/>
  <c r="S206" i="51" s="1"/>
  <c r="U206" i="51" s="1"/>
  <c r="Q207" i="51"/>
  <c r="R207" i="51" s="1"/>
  <c r="Q208" i="51"/>
  <c r="S208" i="51" s="1"/>
  <c r="U208" i="51" s="1"/>
  <c r="Q209" i="51"/>
  <c r="R209" i="51" s="1"/>
  <c r="Q210" i="51"/>
  <c r="S210" i="51" s="1"/>
  <c r="U210" i="51" s="1"/>
  <c r="Q211" i="51"/>
  <c r="R211" i="51" s="1"/>
  <c r="Q212" i="51"/>
  <c r="S212" i="51" s="1"/>
  <c r="U212" i="51" s="1"/>
  <c r="Q213" i="51"/>
  <c r="R213" i="51" s="1"/>
  <c r="Q214" i="51"/>
  <c r="S214" i="51" s="1"/>
  <c r="U214" i="51" s="1"/>
  <c r="Q215" i="51"/>
  <c r="Q216" i="51"/>
  <c r="Q217" i="51"/>
  <c r="Q218" i="51"/>
  <c r="S218" i="51" s="1"/>
  <c r="U218" i="51" s="1"/>
  <c r="Q219" i="51"/>
  <c r="R219" i="51" s="1"/>
  <c r="Q220" i="51"/>
  <c r="S220" i="51" s="1"/>
  <c r="U220" i="51" s="1"/>
  <c r="Q221" i="51"/>
  <c r="R221" i="51" s="1"/>
  <c r="Q222" i="51"/>
  <c r="S222" i="51" s="1"/>
  <c r="U222" i="51" s="1"/>
  <c r="Q223" i="51"/>
  <c r="R223" i="51" s="1"/>
  <c r="Q224" i="51"/>
  <c r="S224" i="51" s="1"/>
  <c r="U224" i="51" s="1"/>
  <c r="Q225" i="51"/>
  <c r="S225" i="51" s="1"/>
  <c r="U225" i="51" s="1"/>
  <c r="Q226" i="51"/>
  <c r="R226" i="51" s="1"/>
  <c r="Q227" i="51"/>
  <c r="R227" i="51" s="1"/>
  <c r="Q228" i="51"/>
  <c r="S228" i="51" s="1"/>
  <c r="U228" i="51" s="1"/>
  <c r="Q229" i="51"/>
  <c r="R229" i="51" s="1"/>
  <c r="Q230" i="51"/>
  <c r="S230" i="51" s="1"/>
  <c r="U230" i="51" s="1"/>
  <c r="Q231" i="51"/>
  <c r="S231" i="51" s="1"/>
  <c r="U231" i="51" s="1"/>
  <c r="Q232" i="51"/>
  <c r="R232" i="51" s="1"/>
  <c r="Q233" i="51"/>
  <c r="R233" i="51" s="1"/>
  <c r="Q234" i="51"/>
  <c r="Q235" i="51"/>
  <c r="Q236" i="51"/>
  <c r="Q237" i="51"/>
  <c r="R237" i="51" s="1"/>
  <c r="Q238" i="51"/>
  <c r="S238" i="51" s="1"/>
  <c r="U238" i="51" s="1"/>
  <c r="Q239" i="51"/>
  <c r="S239" i="51" s="1"/>
  <c r="U239" i="51" s="1"/>
  <c r="Q240" i="51"/>
  <c r="R240" i="51" s="1"/>
  <c r="Q241" i="51"/>
  <c r="R241" i="51" s="1"/>
  <c r="Q253" i="51"/>
  <c r="R253" i="51" s="1"/>
  <c r="Q254" i="51"/>
  <c r="R254" i="51" s="1"/>
  <c r="N6" i="31"/>
  <c r="O6" i="31" s="1"/>
  <c r="N7" i="31"/>
  <c r="P7" i="31" s="1"/>
  <c r="R7" i="31" s="1"/>
  <c r="N8" i="31"/>
  <c r="P8" i="31" s="1"/>
  <c r="R8" i="31" s="1"/>
  <c r="N9" i="31"/>
  <c r="O9" i="31" s="1"/>
  <c r="N10" i="31"/>
  <c r="P10" i="31" s="1"/>
  <c r="R10" i="31" s="1"/>
  <c r="N11" i="31"/>
  <c r="P11" i="31" s="1"/>
  <c r="R11" i="31" s="1"/>
  <c r="N12" i="31"/>
  <c r="N13" i="31"/>
  <c r="P13" i="31" s="1"/>
  <c r="R13" i="31" s="1"/>
  <c r="N14" i="31"/>
  <c r="O14" i="31" s="1"/>
  <c r="N15" i="31"/>
  <c r="N16" i="31"/>
  <c r="P16" i="31" s="1"/>
  <c r="R16" i="31" s="1"/>
  <c r="N17" i="31"/>
  <c r="O17" i="31" s="1"/>
  <c r="N18" i="31"/>
  <c r="P18" i="31" s="1"/>
  <c r="R18" i="31" s="1"/>
  <c r="N297" i="31"/>
  <c r="P297" i="31" s="1"/>
  <c r="R297" i="31" s="1"/>
  <c r="N82" i="31"/>
  <c r="P82" i="31" s="1"/>
  <c r="R82" i="31" s="1"/>
  <c r="N83" i="31"/>
  <c r="P83" i="31" s="1"/>
  <c r="R83" i="31" s="1"/>
  <c r="N84" i="31"/>
  <c r="O84" i="31" s="1"/>
  <c r="N85" i="31"/>
  <c r="O85" i="31" s="1"/>
  <c r="N86" i="31"/>
  <c r="P86" i="31" s="1"/>
  <c r="R86" i="31" s="1"/>
  <c r="N87" i="31"/>
  <c r="P87" i="31" s="1"/>
  <c r="R87" i="31" s="1"/>
  <c r="N88" i="31"/>
  <c r="P88" i="31" s="1"/>
  <c r="R88" i="31" s="1"/>
  <c r="N89" i="31"/>
  <c r="P89" i="31" s="1"/>
  <c r="R89" i="31" s="1"/>
  <c r="N90" i="31"/>
  <c r="O90" i="31" s="1"/>
  <c r="N311" i="31"/>
  <c r="P311" i="31" s="1"/>
  <c r="R311" i="31" s="1"/>
  <c r="N312" i="31"/>
  <c r="P312" i="31" s="1"/>
  <c r="R312" i="31" s="1"/>
  <c r="N91" i="31"/>
  <c r="O91" i="31" s="1"/>
  <c r="N299" i="31"/>
  <c r="O299" i="31" s="1"/>
  <c r="N300" i="31"/>
  <c r="P300" i="31" s="1"/>
  <c r="R300" i="31" s="1"/>
  <c r="N301" i="31"/>
  <c r="O301" i="31" s="1"/>
  <c r="N302" i="31"/>
  <c r="P302" i="31" s="1"/>
  <c r="R302" i="31" s="1"/>
  <c r="N298" i="31"/>
  <c r="P298" i="31" s="1"/>
  <c r="R298" i="31" s="1"/>
  <c r="N117" i="31"/>
  <c r="N118" i="31"/>
  <c r="P118" i="31" s="1"/>
  <c r="R118" i="31" s="1"/>
  <c r="N119" i="31"/>
  <c r="N120" i="31"/>
  <c r="O120" i="31" s="1"/>
  <c r="N121" i="31"/>
  <c r="O121" i="31" s="1"/>
  <c r="N122" i="31"/>
  <c r="O122" i="31" s="1"/>
  <c r="N123" i="31"/>
  <c r="N124" i="31"/>
  <c r="P124" i="31" s="1"/>
  <c r="R124" i="31" s="1"/>
  <c r="N125" i="31"/>
  <c r="P125" i="31" s="1"/>
  <c r="R125" i="31" s="1"/>
  <c r="N126" i="31"/>
  <c r="O126" i="31" s="1"/>
  <c r="N127" i="31"/>
  <c r="N128" i="31"/>
  <c r="O128" i="31" s="1"/>
  <c r="N129" i="31"/>
  <c r="O129" i="31" s="1"/>
  <c r="N130" i="31"/>
  <c r="O130" i="31" s="1"/>
  <c r="N131" i="31"/>
  <c r="O131" i="31" s="1"/>
  <c r="N132" i="31"/>
  <c r="O132" i="31" s="1"/>
  <c r="N133" i="31"/>
  <c r="P133" i="31" s="1"/>
  <c r="R133" i="31" s="1"/>
  <c r="N134" i="31"/>
  <c r="O134" i="31" s="1"/>
  <c r="N135" i="31"/>
  <c r="O135" i="31" s="1"/>
  <c r="N136" i="31"/>
  <c r="P136" i="31" s="1"/>
  <c r="R136" i="31" s="1"/>
  <c r="N109" i="31"/>
  <c r="P109" i="31" s="1"/>
  <c r="R109" i="31" s="1"/>
  <c r="N110" i="31"/>
  <c r="P110" i="31" s="1"/>
  <c r="R110" i="31" s="1"/>
  <c r="N111" i="31"/>
  <c r="O111" i="31" s="1"/>
  <c r="N112" i="31"/>
  <c r="O112" i="31" s="1"/>
  <c r="N113" i="31"/>
  <c r="P113" i="31" s="1"/>
  <c r="R113" i="31" s="1"/>
  <c r="N114" i="31"/>
  <c r="P114" i="31" s="1"/>
  <c r="R114" i="31" s="1"/>
  <c r="N115" i="31"/>
  <c r="O115" i="31" s="1"/>
  <c r="N116" i="31"/>
  <c r="O116" i="31" s="1"/>
  <c r="N170" i="31"/>
  <c r="O170" i="31" s="1"/>
  <c r="N171" i="31"/>
  <c r="P171" i="31" s="1"/>
  <c r="R171" i="31" s="1"/>
  <c r="N153" i="31"/>
  <c r="O153" i="31" s="1"/>
  <c r="N154" i="31"/>
  <c r="N155" i="31"/>
  <c r="P155" i="31" s="1"/>
  <c r="R155" i="31" s="1"/>
  <c r="N156" i="31"/>
  <c r="N157" i="31"/>
  <c r="P157" i="31" s="1"/>
  <c r="R157" i="31" s="1"/>
  <c r="N158" i="31"/>
  <c r="N172" i="31"/>
  <c r="P172" i="31" s="1"/>
  <c r="R172" i="31" s="1"/>
  <c r="N159" i="31"/>
  <c r="N160" i="31"/>
  <c r="P160" i="31" s="1"/>
  <c r="R160" i="31" s="1"/>
  <c r="N161" i="31"/>
  <c r="P161" i="31" s="1"/>
  <c r="R161" i="31" s="1"/>
  <c r="N162" i="31"/>
  <c r="P162" i="31" s="1"/>
  <c r="R162" i="31" s="1"/>
  <c r="N163" i="31"/>
  <c r="O163" i="31" s="1"/>
  <c r="N164" i="31"/>
  <c r="O164" i="31" s="1"/>
  <c r="N173" i="31"/>
  <c r="P173" i="31" s="1"/>
  <c r="R173" i="31" s="1"/>
  <c r="N165" i="31"/>
  <c r="P165" i="31" s="1"/>
  <c r="R165" i="31" s="1"/>
  <c r="N174" i="31"/>
  <c r="P174" i="31" s="1"/>
  <c r="R174" i="31" s="1"/>
  <c r="N166" i="31"/>
  <c r="O166" i="31" s="1"/>
  <c r="N175" i="31"/>
  <c r="P175" i="31" s="1"/>
  <c r="R175" i="31" s="1"/>
  <c r="N167" i="31"/>
  <c r="P167" i="31" s="1"/>
  <c r="R167" i="31" s="1"/>
  <c r="N168" i="31"/>
  <c r="P168" i="31" s="1"/>
  <c r="R168" i="31" s="1"/>
  <c r="N176" i="31"/>
  <c r="O176" i="31" s="1"/>
  <c r="N169" i="31"/>
  <c r="P169" i="31" s="1"/>
  <c r="R169" i="31" s="1"/>
  <c r="N177" i="31"/>
  <c r="P177" i="31" s="1"/>
  <c r="R177" i="31" s="1"/>
  <c r="N137" i="31"/>
  <c r="P137" i="31" s="1"/>
  <c r="R137" i="31" s="1"/>
  <c r="N138" i="31"/>
  <c r="P138" i="31" s="1"/>
  <c r="R138" i="31" s="1"/>
  <c r="N139" i="31"/>
  <c r="O139" i="31" s="1"/>
  <c r="N140" i="31"/>
  <c r="P140" i="31" s="1"/>
  <c r="R140" i="31" s="1"/>
  <c r="N151" i="31"/>
  <c r="P151" i="31" s="1"/>
  <c r="R151" i="31" s="1"/>
  <c r="N152" i="31"/>
  <c r="N187" i="31"/>
  <c r="P187" i="31" s="1"/>
  <c r="R187" i="31" s="1"/>
  <c r="N188" i="31"/>
  <c r="P188" i="31" s="1"/>
  <c r="R188" i="31" s="1"/>
  <c r="N189" i="31"/>
  <c r="O189" i="31" s="1"/>
  <c r="N190" i="31"/>
  <c r="P190" i="31" s="1"/>
  <c r="R190" i="31" s="1"/>
  <c r="N191" i="31"/>
  <c r="N192" i="31"/>
  <c r="O192" i="31" s="1"/>
  <c r="N193" i="31"/>
  <c r="O193" i="31" s="1"/>
  <c r="N194" i="31"/>
  <c r="O194" i="31" s="1"/>
  <c r="N195" i="31"/>
  <c r="P195" i="31" s="1"/>
  <c r="R195" i="31" s="1"/>
  <c r="N196" i="31"/>
  <c r="P196" i="31" s="1"/>
  <c r="R196" i="31" s="1"/>
  <c r="N197" i="31"/>
  <c r="P197" i="31" s="1"/>
  <c r="R197" i="31" s="1"/>
  <c r="N198" i="31"/>
  <c r="O198" i="31" s="1"/>
  <c r="N199" i="31"/>
  <c r="P199" i="31" s="1"/>
  <c r="R199" i="31" s="1"/>
  <c r="N200" i="31"/>
  <c r="P200" i="31" s="1"/>
  <c r="R200" i="31" s="1"/>
  <c r="N201" i="31"/>
  <c r="O201" i="31" s="1"/>
  <c r="N202" i="31"/>
  <c r="O202" i="31" s="1"/>
  <c r="N179" i="31"/>
  <c r="O179" i="31" s="1"/>
  <c r="N180" i="31"/>
  <c r="P180" i="31" s="1"/>
  <c r="R180" i="31" s="1"/>
  <c r="N181" i="31"/>
  <c r="O181" i="31" s="1"/>
  <c r="N182" i="31"/>
  <c r="O182" i="31" s="1"/>
  <c r="N183" i="31"/>
  <c r="P183" i="31" s="1"/>
  <c r="R183" i="31" s="1"/>
  <c r="N184" i="31"/>
  <c r="P184" i="31" s="1"/>
  <c r="R184" i="31" s="1"/>
  <c r="N185" i="31"/>
  <c r="O185" i="31" s="1"/>
  <c r="N186" i="31"/>
  <c r="O186" i="31" s="1"/>
  <c r="N203" i="31"/>
  <c r="P203" i="31" s="1"/>
  <c r="R203" i="31" s="1"/>
  <c r="N204" i="31"/>
  <c r="P204" i="31" s="1"/>
  <c r="R204" i="31" s="1"/>
  <c r="N205" i="31"/>
  <c r="P205" i="31" s="1"/>
  <c r="R205" i="31" s="1"/>
  <c r="N206" i="31"/>
  <c r="O206" i="31" s="1"/>
  <c r="N207" i="31"/>
  <c r="P207" i="31" s="1"/>
  <c r="R207" i="31" s="1"/>
  <c r="N208" i="31"/>
  <c r="P208" i="31" s="1"/>
  <c r="R208" i="31" s="1"/>
  <c r="N209" i="31"/>
  <c r="O209" i="31" s="1"/>
  <c r="N210" i="31"/>
  <c r="O210" i="31" s="1"/>
  <c r="N211" i="31"/>
  <c r="N212" i="31"/>
  <c r="P212" i="31" s="1"/>
  <c r="R212" i="31" s="1"/>
  <c r="N213" i="31"/>
  <c r="P213" i="31" s="1"/>
  <c r="R213" i="31" s="1"/>
  <c r="N214" i="31"/>
  <c r="O214" i="31" s="1"/>
  <c r="N215" i="31"/>
  <c r="N216" i="31"/>
  <c r="P216" i="31" s="1"/>
  <c r="R216" i="31" s="1"/>
  <c r="N217" i="31"/>
  <c r="P217" i="31" s="1"/>
  <c r="R217" i="31" s="1"/>
  <c r="N218" i="31"/>
  <c r="P218" i="31" s="1"/>
  <c r="R218" i="31" s="1"/>
  <c r="N219" i="31"/>
  <c r="O219" i="31" s="1"/>
  <c r="N220" i="31"/>
  <c r="O220" i="31" s="1"/>
  <c r="N221" i="31"/>
  <c r="O221" i="31" s="1"/>
  <c r="N222" i="31"/>
  <c r="P222" i="31" s="1"/>
  <c r="R222" i="31" s="1"/>
  <c r="N223" i="31"/>
  <c r="P223" i="31" s="1"/>
  <c r="R223" i="31" s="1"/>
  <c r="N224" i="31"/>
  <c r="P224" i="31" s="1"/>
  <c r="R224" i="31" s="1"/>
  <c r="N225" i="31"/>
  <c r="P225" i="31" s="1"/>
  <c r="R225" i="31" s="1"/>
  <c r="N226" i="31"/>
  <c r="O226" i="31" s="1"/>
  <c r="N227" i="31"/>
  <c r="O227" i="31" s="1"/>
  <c r="N228" i="31"/>
  <c r="N95" i="31"/>
  <c r="P95" i="31" s="1"/>
  <c r="R95" i="31" s="1"/>
  <c r="N96" i="31"/>
  <c r="O96" i="31" s="1"/>
  <c r="N97" i="31"/>
  <c r="P97" i="31" s="1"/>
  <c r="R97" i="31" s="1"/>
  <c r="N98" i="31"/>
  <c r="N99" i="31"/>
  <c r="O99" i="31" s="1"/>
  <c r="N100" i="31"/>
  <c r="N101" i="31"/>
  <c r="O101" i="31" s="1"/>
  <c r="N102" i="31"/>
  <c r="P102" i="31" s="1"/>
  <c r="R102" i="31" s="1"/>
  <c r="N103" i="31"/>
  <c r="P103" i="31" s="1"/>
  <c r="R103" i="31" s="1"/>
  <c r="N104" i="31"/>
  <c r="N105" i="31"/>
  <c r="O105" i="31" s="1"/>
  <c r="N106" i="31"/>
  <c r="N107" i="31"/>
  <c r="P107" i="31" s="1"/>
  <c r="R107" i="31" s="1"/>
  <c r="N108" i="31"/>
  <c r="P108" i="31" s="1"/>
  <c r="R108" i="31" s="1"/>
  <c r="N242" i="31"/>
  <c r="O242" i="31" s="1"/>
  <c r="N243" i="31"/>
  <c r="N246" i="31"/>
  <c r="P246" i="31" s="1"/>
  <c r="R246" i="31" s="1"/>
  <c r="N247" i="31"/>
  <c r="N248" i="31"/>
  <c r="O248" i="31" s="1"/>
  <c r="N249" i="31"/>
  <c r="N250" i="31"/>
  <c r="O250" i="31" s="1"/>
  <c r="N251" i="31"/>
  <c r="O251" i="31" s="1"/>
  <c r="N268" i="31"/>
  <c r="O268" i="31" s="1"/>
  <c r="N269" i="31"/>
  <c r="O269" i="31" s="1"/>
  <c r="N252" i="31"/>
  <c r="P252" i="31" s="1"/>
  <c r="R252" i="31" s="1"/>
  <c r="N253" i="31"/>
  <c r="P253" i="31" s="1"/>
  <c r="R253" i="31" s="1"/>
  <c r="N254" i="31"/>
  <c r="O254" i="31" s="1"/>
  <c r="N255" i="31"/>
  <c r="P255" i="31" s="1"/>
  <c r="R255" i="31" s="1"/>
  <c r="N272" i="31"/>
  <c r="O272" i="31" s="1"/>
  <c r="N273" i="31"/>
  <c r="O273" i="31" s="1"/>
  <c r="N275" i="31"/>
  <c r="O275" i="31" s="1"/>
  <c r="N276" i="31"/>
  <c r="P276" i="31" s="1"/>
  <c r="R276" i="31" s="1"/>
  <c r="N279" i="31"/>
  <c r="P279" i="31" s="1"/>
  <c r="R279" i="31" s="1"/>
  <c r="N280" i="31"/>
  <c r="P280" i="31" s="1"/>
  <c r="R280" i="31" s="1"/>
  <c r="N274" i="31"/>
  <c r="P274" i="31" s="1"/>
  <c r="R274" i="31" s="1"/>
  <c r="N234" i="31"/>
  <c r="O234" i="31" s="1"/>
  <c r="N235" i="31"/>
  <c r="P235" i="31" s="1"/>
  <c r="R235" i="31" s="1"/>
  <c r="N256" i="31"/>
  <c r="O256" i="31" s="1"/>
  <c r="N257" i="31"/>
  <c r="O257" i="31" s="1"/>
  <c r="N258" i="31"/>
  <c r="O258" i="31" s="1"/>
  <c r="N259" i="31"/>
  <c r="P259" i="31" s="1"/>
  <c r="R259" i="31" s="1"/>
  <c r="N284" i="31"/>
  <c r="P284" i="31" s="1"/>
  <c r="R284" i="31" s="1"/>
  <c r="N285" i="31"/>
  <c r="P285" i="31" s="1"/>
  <c r="R285" i="31" s="1"/>
  <c r="N240" i="31"/>
  <c r="O240" i="31" s="1"/>
  <c r="N241" i="31"/>
  <c r="P241" i="31" s="1"/>
  <c r="R241" i="31" s="1"/>
  <c r="N178" i="31"/>
  <c r="O178" i="31" s="1"/>
  <c r="N288" i="31"/>
  <c r="O288" i="31" s="1"/>
  <c r="N289" i="31"/>
  <c r="O289" i="31" s="1"/>
  <c r="N290" i="31"/>
  <c r="N291" i="31"/>
  <c r="O291" i="31" s="1"/>
  <c r="N292" i="31"/>
  <c r="N293" i="31"/>
  <c r="P293" i="31" s="1"/>
  <c r="R293" i="31" s="1"/>
  <c r="N294" i="31"/>
  <c r="P294" i="31" s="1"/>
  <c r="R294" i="31" s="1"/>
  <c r="N295" i="31"/>
  <c r="O295" i="31" s="1"/>
  <c r="N262" i="31"/>
  <c r="P262" i="31" s="1"/>
  <c r="R262" i="31" s="1"/>
  <c r="N263" i="31"/>
  <c r="O263" i="31" s="1"/>
  <c r="N260" i="31"/>
  <c r="P260" i="31" s="1"/>
  <c r="R260" i="31" s="1"/>
  <c r="N261" i="31"/>
  <c r="O261" i="31" s="1"/>
  <c r="N266" i="31"/>
  <c r="P266" i="31" s="1"/>
  <c r="R266" i="31" s="1"/>
  <c r="N267" i="31"/>
  <c r="N282" i="31"/>
  <c r="P282" i="31" s="1"/>
  <c r="R282" i="31" s="1"/>
  <c r="N283" i="31"/>
  <c r="N286" i="31"/>
  <c r="O286" i="31" s="1"/>
  <c r="N287" i="31"/>
  <c r="O287" i="31" s="1"/>
  <c r="N281" i="31"/>
  <c r="P281" i="31" s="1"/>
  <c r="R281" i="31" s="1"/>
  <c r="N229" i="31"/>
  <c r="N230" i="31"/>
  <c r="P230" i="31" s="1"/>
  <c r="R230" i="31" s="1"/>
  <c r="N231" i="31"/>
  <c r="N232" i="31"/>
  <c r="P232" i="31" s="1"/>
  <c r="R232" i="31" s="1"/>
  <c r="N233" i="31"/>
  <c r="N19" i="31"/>
  <c r="P19" i="31" s="1"/>
  <c r="R19" i="31" s="1"/>
  <c r="N25" i="31"/>
  <c r="N20" i="31"/>
  <c r="P20" i="31" s="1"/>
  <c r="R20" i="31" s="1"/>
  <c r="N26" i="31"/>
  <c r="O26" i="31" s="1"/>
  <c r="N27" i="31"/>
  <c r="O27" i="31" s="1"/>
  <c r="N92" i="31"/>
  <c r="O92" i="31" s="1"/>
  <c r="N296" i="31"/>
  <c r="O296" i="31" s="1"/>
  <c r="N22" i="31"/>
  <c r="O22" i="31" s="1"/>
  <c r="N23" i="31"/>
  <c r="P23" i="31" s="1"/>
  <c r="R23" i="31" s="1"/>
  <c r="N38" i="31"/>
  <c r="O38" i="31" s="1"/>
  <c r="N21" i="31"/>
  <c r="O21" i="31" s="1"/>
  <c r="N24" i="31"/>
  <c r="O24" i="31" s="1"/>
  <c r="N39" i="31"/>
  <c r="P39" i="31" s="1"/>
  <c r="R39" i="31" s="1"/>
  <c r="N40" i="31"/>
  <c r="P40" i="31" s="1"/>
  <c r="R40" i="31" s="1"/>
  <c r="N41" i="31"/>
  <c r="O41" i="31" s="1"/>
  <c r="N42" i="31"/>
  <c r="N43" i="31"/>
  <c r="O43" i="31" s="1"/>
  <c r="N44" i="31"/>
  <c r="O44" i="31" s="1"/>
  <c r="N46" i="31"/>
  <c r="P46" i="31" s="1"/>
  <c r="R46" i="31" s="1"/>
  <c r="N54" i="31"/>
  <c r="O54" i="31" s="1"/>
  <c r="N55" i="31"/>
  <c r="O55" i="31" s="1"/>
  <c r="N56" i="31"/>
  <c r="P56" i="31" s="1"/>
  <c r="R56" i="31" s="1"/>
  <c r="N57" i="31"/>
  <c r="P57" i="31" s="1"/>
  <c r="R57" i="31" s="1"/>
  <c r="N58" i="31"/>
  <c r="O58" i="31" s="1"/>
  <c r="N303" i="31"/>
  <c r="O303" i="31" s="1"/>
  <c r="N304" i="31"/>
  <c r="P304" i="31" s="1"/>
  <c r="R304" i="31" s="1"/>
  <c r="N305" i="31"/>
  <c r="O305" i="31" s="1"/>
  <c r="N306" i="31"/>
  <c r="P306" i="31" s="1"/>
  <c r="R306" i="31" s="1"/>
  <c r="N307" i="31"/>
  <c r="O307" i="31" s="1"/>
  <c r="N308" i="31"/>
  <c r="O308" i="31" s="1"/>
  <c r="N309" i="31"/>
  <c r="O309" i="31" s="1"/>
  <c r="N310" i="31"/>
  <c r="P310" i="31" s="1"/>
  <c r="R310" i="31" s="1"/>
  <c r="N5" i="31"/>
  <c r="O5" i="31" s="1"/>
  <c r="P40" i="56" l="1"/>
  <c r="R40" i="56" s="1"/>
  <c r="O18" i="56"/>
  <c r="S13" i="51"/>
  <c r="U13" i="51" s="1"/>
  <c r="S229" i="51"/>
  <c r="U229" i="51" s="1"/>
  <c r="R52" i="51"/>
  <c r="S12" i="51"/>
  <c r="U12" i="51" s="1"/>
  <c r="S59" i="51"/>
  <c r="U59" i="51" s="1"/>
  <c r="S51" i="51"/>
  <c r="U51" i="51" s="1"/>
  <c r="R252" i="51"/>
  <c r="S21" i="51"/>
  <c r="U21" i="51" s="1"/>
  <c r="S130" i="51"/>
  <c r="U130" i="51" s="1"/>
  <c r="P34" i="56"/>
  <c r="R34" i="56" s="1"/>
  <c r="O6" i="56"/>
  <c r="O35" i="56"/>
  <c r="O26" i="56"/>
  <c r="R8" i="51"/>
  <c r="S156" i="51"/>
  <c r="U156" i="51" s="1"/>
  <c r="S136" i="51"/>
  <c r="U136" i="51" s="1"/>
  <c r="R14" i="51"/>
  <c r="S98" i="51"/>
  <c r="U98" i="51" s="1"/>
  <c r="R22" i="51"/>
  <c r="S5" i="51"/>
  <c r="U5" i="51" s="1"/>
  <c r="S114" i="51"/>
  <c r="U114" i="51" s="1"/>
  <c r="S92" i="51"/>
  <c r="U92" i="51" s="1"/>
  <c r="S173" i="51"/>
  <c r="U173" i="51" s="1"/>
  <c r="S189" i="51"/>
  <c r="U189" i="51" s="1"/>
  <c r="R250" i="51"/>
  <c r="R60" i="51"/>
  <c r="R99" i="51"/>
  <c r="R190" i="51"/>
  <c r="S32" i="51"/>
  <c r="U32" i="51" s="1"/>
  <c r="R198" i="51"/>
  <c r="S113" i="51"/>
  <c r="U113" i="51" s="1"/>
  <c r="O17" i="56"/>
  <c r="O21" i="56"/>
  <c r="P20" i="56"/>
  <c r="R20" i="56" s="1"/>
  <c r="P28" i="56"/>
  <c r="R28" i="56" s="1"/>
  <c r="R210" i="51"/>
  <c r="P17" i="31"/>
  <c r="R17" i="31" s="1"/>
  <c r="O109" i="31"/>
  <c r="O110" i="31"/>
  <c r="R128" i="51"/>
  <c r="R96" i="51"/>
  <c r="R218" i="51"/>
  <c r="S253" i="51"/>
  <c r="U253" i="51" s="1"/>
  <c r="R73" i="51"/>
  <c r="R168" i="51"/>
  <c r="R57" i="51"/>
  <c r="R79" i="51"/>
  <c r="R238" i="51"/>
  <c r="S221" i="51"/>
  <c r="U221" i="51" s="1"/>
  <c r="R137" i="51"/>
  <c r="R63" i="51"/>
  <c r="R165" i="51"/>
  <c r="R239" i="51"/>
  <c r="S134" i="51"/>
  <c r="U134" i="51" s="1"/>
  <c r="R77" i="51"/>
  <c r="S223" i="51"/>
  <c r="U223" i="51" s="1"/>
  <c r="S10" i="51"/>
  <c r="U10" i="51" s="1"/>
  <c r="R69" i="51"/>
  <c r="S78" i="51"/>
  <c r="U78" i="51" s="1"/>
  <c r="R153" i="51"/>
  <c r="R135" i="51"/>
  <c r="S150" i="51"/>
  <c r="U150" i="51" s="1"/>
  <c r="R163" i="51"/>
  <c r="R27" i="51"/>
  <c r="R192" i="51"/>
  <c r="S164" i="51"/>
  <c r="U164" i="51" s="1"/>
  <c r="S237" i="51"/>
  <c r="U237" i="51" s="1"/>
  <c r="S25" i="51"/>
  <c r="U25" i="51" s="1"/>
  <c r="S170" i="51"/>
  <c r="U170" i="51" s="1"/>
  <c r="S76" i="51"/>
  <c r="U76" i="51" s="1"/>
  <c r="R85" i="51"/>
  <c r="R214" i="51"/>
  <c r="S117" i="51"/>
  <c r="U117" i="51" s="1"/>
  <c r="R222" i="51"/>
  <c r="S75" i="51"/>
  <c r="U75" i="51" s="1"/>
  <c r="R101" i="51"/>
  <c r="R116" i="51"/>
  <c r="S211" i="51"/>
  <c r="U211" i="51" s="1"/>
  <c r="R104" i="51"/>
  <c r="S17" i="51"/>
  <c r="U17" i="51" s="1"/>
  <c r="R179" i="51"/>
  <c r="R193" i="51"/>
  <c r="S94" i="51"/>
  <c r="U94" i="51" s="1"/>
  <c r="O88" i="31"/>
  <c r="P301" i="31"/>
  <c r="R301" i="31" s="1"/>
  <c r="O246" i="31"/>
  <c r="R206" i="51"/>
  <c r="R248" i="51"/>
  <c r="R147" i="51"/>
  <c r="R87" i="51"/>
  <c r="R81" i="51"/>
  <c r="R28" i="51"/>
  <c r="S213" i="51"/>
  <c r="U213" i="51" s="1"/>
  <c r="R30" i="51"/>
  <c r="S16" i="51"/>
  <c r="U16" i="51" s="1"/>
  <c r="S233" i="51"/>
  <c r="U233" i="51" s="1"/>
  <c r="R151" i="51"/>
  <c r="R154" i="51"/>
  <c r="R119" i="51"/>
  <c r="S158" i="51"/>
  <c r="U158" i="51" s="1"/>
  <c r="R95" i="51"/>
  <c r="R6" i="51"/>
  <c r="O138" i="31"/>
  <c r="P256" i="31"/>
  <c r="R256" i="31" s="1"/>
  <c r="O177" i="31"/>
  <c r="O216" i="31"/>
  <c r="O224" i="31"/>
  <c r="O297" i="31"/>
  <c r="O167" i="31"/>
  <c r="O162" i="31"/>
  <c r="P122" i="31"/>
  <c r="R122" i="31" s="1"/>
  <c r="O140" i="31"/>
  <c r="O174" i="31"/>
  <c r="S84" i="51"/>
  <c r="U84" i="51" s="1"/>
  <c r="O20" i="31"/>
  <c r="S240" i="51"/>
  <c r="U240" i="51" s="1"/>
  <c r="S195" i="51"/>
  <c r="U195" i="51" s="1"/>
  <c r="S7" i="51"/>
  <c r="U7" i="51" s="1"/>
  <c r="R174" i="51"/>
  <c r="S140" i="51"/>
  <c r="U140" i="51" s="1"/>
  <c r="S219" i="51"/>
  <c r="U219" i="51" s="1"/>
  <c r="S90" i="51"/>
  <c r="U90" i="51" s="1"/>
  <c r="R182" i="51"/>
  <c r="R162" i="51"/>
  <c r="S91" i="51"/>
  <c r="U91" i="51" s="1"/>
  <c r="R132" i="51"/>
  <c r="S196" i="51"/>
  <c r="U196" i="51" s="1"/>
  <c r="R93" i="51"/>
  <c r="S106" i="51"/>
  <c r="U106" i="51" s="1"/>
  <c r="R19" i="51"/>
  <c r="O8" i="31"/>
  <c r="S68" i="51"/>
  <c r="U68" i="51" s="1"/>
  <c r="O304" i="31"/>
  <c r="R191" i="51"/>
  <c r="O312" i="31"/>
  <c r="S56" i="51"/>
  <c r="U56" i="51" s="1"/>
  <c r="O22" i="56"/>
  <c r="P36" i="56"/>
  <c r="R36" i="56" s="1"/>
  <c r="P37" i="56"/>
  <c r="R37" i="56" s="1"/>
  <c r="P30" i="56"/>
  <c r="R30" i="56" s="1"/>
  <c r="O9" i="56"/>
  <c r="O5" i="56"/>
  <c r="P13" i="56"/>
  <c r="R13" i="56" s="1"/>
  <c r="P31" i="56"/>
  <c r="R31" i="56" s="1"/>
  <c r="O38" i="56"/>
  <c r="P10" i="56"/>
  <c r="R10" i="56" s="1"/>
  <c r="P14" i="56"/>
  <c r="R14" i="56" s="1"/>
  <c r="P39" i="56"/>
  <c r="R39" i="56" s="1"/>
  <c r="O8" i="56"/>
  <c r="P7" i="56"/>
  <c r="R7" i="56" s="1"/>
  <c r="O46" i="56"/>
  <c r="O29" i="56"/>
  <c r="O32" i="56"/>
  <c r="R9" i="51"/>
  <c r="O136" i="31"/>
  <c r="O196" i="31"/>
  <c r="P288" i="31"/>
  <c r="R288" i="31" s="1"/>
  <c r="P121" i="31"/>
  <c r="R121" i="31" s="1"/>
  <c r="O203" i="31"/>
  <c r="P289" i="31"/>
  <c r="R289" i="31" s="1"/>
  <c r="O165" i="31"/>
  <c r="O212" i="31"/>
  <c r="O102" i="31"/>
  <c r="O232" i="31"/>
  <c r="O87" i="31"/>
  <c r="P240" i="31"/>
  <c r="R240" i="31" s="1"/>
  <c r="O281" i="31"/>
  <c r="P181" i="31"/>
  <c r="R181" i="31" s="1"/>
  <c r="O19" i="31"/>
  <c r="P286" i="31"/>
  <c r="R286" i="31" s="1"/>
  <c r="O161" i="31"/>
  <c r="O89" i="31"/>
  <c r="O217" i="31"/>
  <c r="O199" i="31"/>
  <c r="O83" i="31"/>
  <c r="O107" i="31"/>
  <c r="P24" i="31"/>
  <c r="R24" i="31" s="1"/>
  <c r="P22" i="31"/>
  <c r="R22" i="31" s="1"/>
  <c r="O255" i="31"/>
  <c r="O241" i="31"/>
  <c r="O218" i="31"/>
  <c r="O293" i="31"/>
  <c r="P257" i="31"/>
  <c r="R257" i="31" s="1"/>
  <c r="O118" i="31"/>
  <c r="O57" i="31"/>
  <c r="P226" i="31"/>
  <c r="R226" i="31" s="1"/>
  <c r="P164" i="31"/>
  <c r="R164" i="31" s="1"/>
  <c r="O259" i="31"/>
  <c r="O300" i="31"/>
  <c r="O23" i="31"/>
  <c r="P178" i="31"/>
  <c r="R178" i="31" s="1"/>
  <c r="O82" i="31"/>
  <c r="P268" i="31"/>
  <c r="R268" i="31" s="1"/>
  <c r="O302" i="31"/>
  <c r="O222" i="31"/>
  <c r="P131" i="31"/>
  <c r="R131" i="31" s="1"/>
  <c r="O171" i="31"/>
  <c r="O306" i="31"/>
  <c r="P111" i="31"/>
  <c r="R111" i="31" s="1"/>
  <c r="P198" i="31"/>
  <c r="R198" i="31" s="1"/>
  <c r="P182" i="31"/>
  <c r="R182" i="31" s="1"/>
  <c r="P206" i="31"/>
  <c r="R206" i="31" s="1"/>
  <c r="O124" i="31"/>
  <c r="P153" i="31"/>
  <c r="R153" i="31" s="1"/>
  <c r="P269" i="31"/>
  <c r="R269" i="31" s="1"/>
  <c r="P275" i="31"/>
  <c r="R275" i="31" s="1"/>
  <c r="O11" i="31"/>
  <c r="O213" i="31"/>
  <c r="P126" i="31"/>
  <c r="R126" i="31" s="1"/>
  <c r="O137" i="31"/>
  <c r="P130" i="31"/>
  <c r="R130" i="31" s="1"/>
  <c r="O160" i="31"/>
  <c r="P189" i="31"/>
  <c r="R189" i="31" s="1"/>
  <c r="O311" i="31"/>
  <c r="O205" i="31"/>
  <c r="P308" i="31"/>
  <c r="R308" i="31" s="1"/>
  <c r="P221" i="31"/>
  <c r="R221" i="31" s="1"/>
  <c r="P85" i="31"/>
  <c r="R85" i="31" s="1"/>
  <c r="O310" i="31"/>
  <c r="P163" i="31"/>
  <c r="R163" i="31" s="1"/>
  <c r="O113" i="31"/>
  <c r="O133" i="31"/>
  <c r="O200" i="31"/>
  <c r="O151" i="31"/>
  <c r="P307" i="31"/>
  <c r="R307" i="31" s="1"/>
  <c r="P299" i="31"/>
  <c r="R299" i="31" s="1"/>
  <c r="O208" i="31"/>
  <c r="O114" i="31"/>
  <c r="O103" i="31"/>
  <c r="P26" i="31"/>
  <c r="R26" i="31" s="1"/>
  <c r="O86" i="31"/>
  <c r="O95" i="31"/>
  <c r="O284" i="31"/>
  <c r="P179" i="31"/>
  <c r="R179" i="31" s="1"/>
  <c r="O155" i="31"/>
  <c r="O16" i="31"/>
  <c r="O184" i="31"/>
  <c r="P214" i="31"/>
  <c r="R214" i="31" s="1"/>
  <c r="P55" i="31"/>
  <c r="R55" i="31" s="1"/>
  <c r="P303" i="31"/>
  <c r="R303" i="31" s="1"/>
  <c r="O260" i="31"/>
  <c r="P248" i="31"/>
  <c r="R248" i="31" s="1"/>
  <c r="P139" i="31"/>
  <c r="R139" i="31" s="1"/>
  <c r="P90" i="31"/>
  <c r="R90" i="31" s="1"/>
  <c r="P14" i="31"/>
  <c r="R14" i="31" s="1"/>
  <c r="O56" i="31"/>
  <c r="O175" i="31"/>
  <c r="O230" i="31"/>
  <c r="O253" i="31"/>
  <c r="P99" i="31"/>
  <c r="R99" i="31" s="1"/>
  <c r="P220" i="31"/>
  <c r="R220" i="31" s="1"/>
  <c r="P91" i="31"/>
  <c r="R91" i="31" s="1"/>
  <c r="O7" i="31"/>
  <c r="O204" i="31"/>
  <c r="P295" i="31"/>
  <c r="R295" i="31" s="1"/>
  <c r="O225" i="31"/>
  <c r="P194" i="31"/>
  <c r="R194" i="31" s="1"/>
  <c r="O190" i="31"/>
  <c r="P296" i="31"/>
  <c r="R296" i="31" s="1"/>
  <c r="P5" i="31"/>
  <c r="R5" i="31" s="1"/>
  <c r="P38" i="31"/>
  <c r="R38" i="31" s="1"/>
  <c r="O197" i="31"/>
  <c r="P101" i="31"/>
  <c r="R101" i="31" s="1"/>
  <c r="O39" i="31"/>
  <c r="O33" i="56"/>
  <c r="P27" i="56"/>
  <c r="R27" i="56" s="1"/>
  <c r="P227" i="31"/>
  <c r="R227" i="31" s="1"/>
  <c r="P305" i="31"/>
  <c r="R305" i="31" s="1"/>
  <c r="P27" i="31"/>
  <c r="R27" i="31" s="1"/>
  <c r="O235" i="31"/>
  <c r="O279" i="31"/>
  <c r="P272" i="31"/>
  <c r="R272" i="31" s="1"/>
  <c r="O252" i="31"/>
  <c r="P250" i="31"/>
  <c r="R250" i="31" s="1"/>
  <c r="P210" i="31"/>
  <c r="R210" i="31" s="1"/>
  <c r="P185" i="31"/>
  <c r="R185" i="31" s="1"/>
  <c r="P134" i="31"/>
  <c r="R134" i="31" s="1"/>
  <c r="P120" i="31"/>
  <c r="R120" i="31" s="1"/>
  <c r="O266" i="31"/>
  <c r="P166" i="31"/>
  <c r="R166" i="31" s="1"/>
  <c r="S241" i="51"/>
  <c r="U241" i="51" s="1"/>
  <c r="R231" i="51"/>
  <c r="S209" i="51"/>
  <c r="U209" i="51" s="1"/>
  <c r="R249" i="51"/>
  <c r="R186" i="51"/>
  <c r="R109" i="51"/>
  <c r="S141" i="51"/>
  <c r="U141" i="51" s="1"/>
  <c r="O40" i="31"/>
  <c r="P258" i="31"/>
  <c r="R258" i="31" s="1"/>
  <c r="O97" i="31"/>
  <c r="O282" i="31"/>
  <c r="P309" i="31"/>
  <c r="R309" i="31" s="1"/>
  <c r="P58" i="31"/>
  <c r="R58" i="31" s="1"/>
  <c r="P54" i="31"/>
  <c r="R54" i="31" s="1"/>
  <c r="P41" i="31"/>
  <c r="R41" i="31" s="1"/>
  <c r="P21" i="31"/>
  <c r="R21" i="31" s="1"/>
  <c r="P291" i="31"/>
  <c r="R291" i="31" s="1"/>
  <c r="P219" i="31"/>
  <c r="R219" i="31" s="1"/>
  <c r="O157" i="31"/>
  <c r="P84" i="31"/>
  <c r="R84" i="31" s="1"/>
  <c r="O274" i="31"/>
  <c r="O298" i="31"/>
  <c r="P170" i="31"/>
  <c r="R170" i="31" s="1"/>
  <c r="R225" i="51"/>
  <c r="R220" i="51"/>
  <c r="S194" i="51"/>
  <c r="U194" i="51" s="1"/>
  <c r="S180" i="51"/>
  <c r="U180" i="51" s="1"/>
  <c r="S89" i="51"/>
  <c r="U89" i="51" s="1"/>
  <c r="S100" i="51"/>
  <c r="U100" i="51" s="1"/>
  <c r="O46" i="31"/>
  <c r="P234" i="31"/>
  <c r="R234" i="31" s="1"/>
  <c r="O276" i="31"/>
  <c r="P105" i="31"/>
  <c r="R105" i="31" s="1"/>
  <c r="O223" i="31"/>
  <c r="O169" i="31"/>
  <c r="O173" i="31"/>
  <c r="P129" i="31"/>
  <c r="R129" i="31" s="1"/>
  <c r="O18" i="31"/>
  <c r="P6" i="31"/>
  <c r="R6" i="31" s="1"/>
  <c r="O187" i="31"/>
  <c r="P261" i="31"/>
  <c r="R261" i="31" s="1"/>
  <c r="P132" i="31"/>
  <c r="R132" i="31" s="1"/>
  <c r="O108" i="31"/>
  <c r="O168" i="31"/>
  <c r="O10" i="31"/>
  <c r="R251" i="51"/>
  <c r="R74" i="51"/>
  <c r="S58" i="51"/>
  <c r="U58" i="51" s="1"/>
  <c r="S53" i="51"/>
  <c r="U53" i="51" s="1"/>
  <c r="P254" i="31"/>
  <c r="R254" i="31" s="1"/>
  <c r="P242" i="31"/>
  <c r="R242" i="31" s="1"/>
  <c r="O183" i="31"/>
  <c r="O188" i="31"/>
  <c r="P176" i="31"/>
  <c r="R176" i="31" s="1"/>
  <c r="P116" i="31"/>
  <c r="R116" i="31" s="1"/>
  <c r="P112" i="31"/>
  <c r="R112" i="31" s="1"/>
  <c r="P128" i="31"/>
  <c r="R128" i="31" s="1"/>
  <c r="P9" i="31"/>
  <c r="R9" i="31" s="1"/>
  <c r="O172" i="31"/>
  <c r="P251" i="31"/>
  <c r="R251" i="31" s="1"/>
  <c r="S207" i="51"/>
  <c r="U207" i="51" s="1"/>
  <c r="R112" i="51"/>
  <c r="P43" i="31"/>
  <c r="R43" i="31" s="1"/>
  <c r="P209" i="31"/>
  <c r="R209" i="31" s="1"/>
  <c r="R187" i="51"/>
  <c r="S110" i="51"/>
  <c r="U110" i="51" s="1"/>
  <c r="S105" i="51"/>
  <c r="U105" i="51" s="1"/>
  <c r="S20" i="51"/>
  <c r="U20" i="51" s="1"/>
  <c r="P92" i="31"/>
  <c r="R92" i="31" s="1"/>
  <c r="O280" i="31"/>
  <c r="P273" i="31"/>
  <c r="R273" i="31" s="1"/>
  <c r="P186" i="31"/>
  <c r="R186" i="31" s="1"/>
  <c r="P201" i="31"/>
  <c r="R201" i="31" s="1"/>
  <c r="P192" i="31"/>
  <c r="R192" i="31" s="1"/>
  <c r="P115" i="31"/>
  <c r="R115" i="31" s="1"/>
  <c r="P135" i="31"/>
  <c r="R135" i="31" s="1"/>
  <c r="P202" i="31"/>
  <c r="R202" i="31" s="1"/>
  <c r="S232" i="51"/>
  <c r="U232" i="51" s="1"/>
  <c r="S227" i="51"/>
  <c r="U227" i="51" s="1"/>
  <c r="R176" i="51"/>
  <c r="S155" i="51"/>
  <c r="U155" i="51" s="1"/>
  <c r="S24" i="51"/>
  <c r="U24" i="51" s="1"/>
  <c r="O207" i="31"/>
  <c r="S29" i="51"/>
  <c r="U29" i="51" s="1"/>
  <c r="R157" i="51"/>
  <c r="S54" i="51"/>
  <c r="U54" i="51" s="1"/>
  <c r="S26" i="51"/>
  <c r="U26" i="51" s="1"/>
  <c r="S166" i="51"/>
  <c r="U166" i="51" s="1"/>
  <c r="S171" i="51"/>
  <c r="U171" i="51" s="1"/>
  <c r="S31" i="51"/>
  <c r="U31" i="51" s="1"/>
  <c r="R175" i="51"/>
  <c r="R145" i="51"/>
  <c r="R66" i="51"/>
  <c r="R82" i="51"/>
  <c r="S197" i="51"/>
  <c r="U197" i="51" s="1"/>
  <c r="S181" i="51"/>
  <c r="U181" i="51" s="1"/>
  <c r="R131" i="51"/>
  <c r="R230" i="51"/>
  <c r="R208" i="51"/>
  <c r="R83" i="51"/>
  <c r="S254" i="51"/>
  <c r="U254" i="51" s="1"/>
  <c r="S172" i="51"/>
  <c r="U172" i="51" s="1"/>
  <c r="S142" i="51"/>
  <c r="U142" i="51" s="1"/>
  <c r="S70" i="51"/>
  <c r="U70" i="51" s="1"/>
  <c r="S67" i="51"/>
  <c r="U67" i="51" s="1"/>
  <c r="S159" i="51"/>
  <c r="U159" i="51" s="1"/>
  <c r="S167" i="51"/>
  <c r="U167" i="51" s="1"/>
  <c r="S88" i="51"/>
  <c r="U88" i="51" s="1"/>
  <c r="S111" i="51"/>
  <c r="U111" i="51" s="1"/>
  <c r="S108" i="51"/>
  <c r="U108" i="51" s="1"/>
  <c r="S23" i="51"/>
  <c r="U23" i="51" s="1"/>
  <c r="S11" i="51"/>
  <c r="U11" i="51" s="1"/>
  <c r="S152" i="51"/>
  <c r="U152" i="51" s="1"/>
  <c r="R115" i="51"/>
  <c r="S61" i="51"/>
  <c r="U61" i="51" s="1"/>
  <c r="R228" i="51"/>
  <c r="S226" i="51"/>
  <c r="U226" i="51" s="1"/>
  <c r="R224" i="51"/>
  <c r="R212" i="51"/>
  <c r="S185" i="51"/>
  <c r="U185" i="51" s="1"/>
  <c r="R183" i="51"/>
  <c r="S177" i="51"/>
  <c r="U177" i="51" s="1"/>
  <c r="S143" i="51"/>
  <c r="U143" i="51" s="1"/>
  <c r="S72" i="51"/>
  <c r="U72" i="51" s="1"/>
  <c r="S80" i="51"/>
  <c r="U80" i="51" s="1"/>
  <c r="S65" i="51"/>
  <c r="U65" i="51" s="1"/>
  <c r="S160" i="51"/>
  <c r="U160" i="51" s="1"/>
  <c r="R169" i="51"/>
  <c r="R86" i="51"/>
  <c r="R133" i="51"/>
  <c r="R129" i="51"/>
  <c r="S97" i="51"/>
  <c r="U97" i="51" s="1"/>
  <c r="S148" i="51"/>
  <c r="U148" i="51" s="1"/>
  <c r="S18" i="51"/>
  <c r="U18" i="51" s="1"/>
  <c r="R15" i="51"/>
  <c r="P98" i="31"/>
  <c r="R98" i="31" s="1"/>
  <c r="O98" i="31"/>
  <c r="P215" i="31"/>
  <c r="R215" i="31" s="1"/>
  <c r="O215" i="31"/>
  <c r="P159" i="31"/>
  <c r="R159" i="31" s="1"/>
  <c r="O159" i="31"/>
  <c r="O117" i="31"/>
  <c r="P117" i="31"/>
  <c r="R117" i="31" s="1"/>
  <c r="R71" i="51"/>
  <c r="S71" i="51"/>
  <c r="U71" i="51" s="1"/>
  <c r="R55" i="51"/>
  <c r="S55" i="51"/>
  <c r="U55" i="51" s="1"/>
  <c r="O294" i="31"/>
  <c r="S144" i="51"/>
  <c r="U144" i="51" s="1"/>
  <c r="P25" i="31"/>
  <c r="R25" i="31" s="1"/>
  <c r="O25" i="31"/>
  <c r="P249" i="31"/>
  <c r="R249" i="31" s="1"/>
  <c r="O249" i="31"/>
  <c r="P100" i="31"/>
  <c r="R100" i="31" s="1"/>
  <c r="O100" i="31"/>
  <c r="O154" i="31"/>
  <c r="P154" i="31"/>
  <c r="R154" i="31" s="1"/>
  <c r="O127" i="31"/>
  <c r="P127" i="31"/>
  <c r="R127" i="31" s="1"/>
  <c r="P119" i="31"/>
  <c r="R119" i="31" s="1"/>
  <c r="O119" i="31"/>
  <c r="P15" i="31"/>
  <c r="R15" i="31" s="1"/>
  <c r="O15" i="31"/>
  <c r="O285" i="31"/>
  <c r="O180" i="31"/>
  <c r="S234" i="51"/>
  <c r="U234" i="51" s="1"/>
  <c r="R234" i="51"/>
  <c r="P233" i="31"/>
  <c r="R233" i="31" s="1"/>
  <c r="O233" i="31"/>
  <c r="O283" i="31"/>
  <c r="P283" i="31"/>
  <c r="R283" i="31" s="1"/>
  <c r="P106" i="31"/>
  <c r="R106" i="31" s="1"/>
  <c r="O106" i="31"/>
  <c r="R215" i="51"/>
  <c r="S215" i="51"/>
  <c r="U215" i="51" s="1"/>
  <c r="S184" i="51"/>
  <c r="U184" i="51" s="1"/>
  <c r="R184" i="51"/>
  <c r="S64" i="51"/>
  <c r="U64" i="51" s="1"/>
  <c r="R64" i="51"/>
  <c r="P41" i="56"/>
  <c r="R41" i="56" s="1"/>
  <c r="O41" i="56"/>
  <c r="R178" i="51"/>
  <c r="P263" i="31"/>
  <c r="R263" i="31" s="1"/>
  <c r="O229" i="31"/>
  <c r="P229" i="31"/>
  <c r="R229" i="31" s="1"/>
  <c r="P267" i="31"/>
  <c r="R267" i="31" s="1"/>
  <c r="O267" i="31"/>
  <c r="P290" i="31"/>
  <c r="R290" i="31" s="1"/>
  <c r="O290" i="31"/>
  <c r="O243" i="31"/>
  <c r="P243" i="31"/>
  <c r="R243" i="31" s="1"/>
  <c r="P228" i="31"/>
  <c r="R228" i="31" s="1"/>
  <c r="O228" i="31"/>
  <c r="O211" i="31"/>
  <c r="P211" i="31"/>
  <c r="R211" i="31" s="1"/>
  <c r="P152" i="31"/>
  <c r="R152" i="31" s="1"/>
  <c r="O152" i="31"/>
  <c r="O156" i="31"/>
  <c r="P156" i="31"/>
  <c r="R156" i="31" s="1"/>
  <c r="O13" i="31"/>
  <c r="P44" i="31"/>
  <c r="R44" i="31" s="1"/>
  <c r="S217" i="51"/>
  <c r="U217" i="51" s="1"/>
  <c r="R217" i="51"/>
  <c r="R62" i="51"/>
  <c r="S62" i="51"/>
  <c r="U62" i="51" s="1"/>
  <c r="S103" i="51"/>
  <c r="U103" i="51" s="1"/>
  <c r="R103" i="51"/>
  <c r="S235" i="51"/>
  <c r="U235" i="51" s="1"/>
  <c r="R235" i="51"/>
  <c r="S161" i="51"/>
  <c r="U161" i="51" s="1"/>
  <c r="R161" i="51"/>
  <c r="R107" i="51"/>
  <c r="O125" i="31"/>
  <c r="P287" i="31"/>
  <c r="R287" i="31" s="1"/>
  <c r="P193" i="31"/>
  <c r="R193" i="31" s="1"/>
  <c r="O42" i="31"/>
  <c r="P42" i="31"/>
  <c r="R42" i="31" s="1"/>
  <c r="P231" i="31"/>
  <c r="R231" i="31" s="1"/>
  <c r="O231" i="31"/>
  <c r="P292" i="31"/>
  <c r="R292" i="31" s="1"/>
  <c r="O292" i="31"/>
  <c r="O247" i="31"/>
  <c r="P247" i="31"/>
  <c r="R247" i="31" s="1"/>
  <c r="P104" i="31"/>
  <c r="R104" i="31" s="1"/>
  <c r="O104" i="31"/>
  <c r="O191" i="31"/>
  <c r="P191" i="31"/>
  <c r="R191" i="31" s="1"/>
  <c r="P158" i="31"/>
  <c r="R158" i="31" s="1"/>
  <c r="O158" i="31"/>
  <c r="P123" i="31"/>
  <c r="R123" i="31" s="1"/>
  <c r="O123" i="31"/>
  <c r="P12" i="31"/>
  <c r="R12" i="31" s="1"/>
  <c r="O12" i="31"/>
  <c r="O195" i="31"/>
  <c r="P96" i="31"/>
  <c r="R96" i="31" s="1"/>
  <c r="S236" i="51"/>
  <c r="U236" i="51" s="1"/>
  <c r="R236" i="51"/>
  <c r="R216" i="51"/>
  <c r="S216" i="51"/>
  <c r="U216" i="51" s="1"/>
  <c r="S188" i="51"/>
  <c r="U188" i="51" s="1"/>
  <c r="R188" i="51"/>
  <c r="S149" i="51"/>
  <c r="U149" i="51" s="1"/>
  <c r="R149" i="51"/>
  <c r="O262" i="31"/>
  <c r="R118" i="51"/>
  <c r="S118" i="51"/>
  <c r="U118" i="51" s="1"/>
  <c r="R138" i="51"/>
  <c r="S138" i="51"/>
  <c r="U138" i="51" s="1"/>
  <c r="R146" i="51"/>
  <c r="S146" i="51"/>
  <c r="U146" i="51" s="1"/>
  <c r="R102" i="51"/>
  <c r="S102" i="51"/>
  <c r="U102" i="51" s="1"/>
  <c r="R139" i="51"/>
  <c r="S139" i="51"/>
  <c r="U139" i="51" s="1"/>
</calcChain>
</file>

<file path=xl/sharedStrings.xml><?xml version="1.0" encoding="utf-8"?>
<sst xmlns="http://schemas.openxmlformats.org/spreadsheetml/2006/main" count="9719" uniqueCount="2518">
  <si>
    <t>StoSilco R 3,0 getönt (колерованная) C1</t>
  </si>
  <si>
    <t>StoSilco R 2,0 getönt  (колерованная) C1</t>
  </si>
  <si>
    <t>StoSilco R 1,5 getönt  (колерованная) C1</t>
  </si>
  <si>
    <t>StoSilco K 3,0 getönt (колерованная) C1</t>
  </si>
  <si>
    <t xml:space="preserve">StoSilco K 2,0 getönt (колерованная) C1 </t>
  </si>
  <si>
    <t xml:space="preserve">StoSilco K 1,5  getönt (колерованная) C1 </t>
  </si>
  <si>
    <t>не содержащая вредных веществ матовая органическая дисперсионная краска с высокой степенью белизны. Хорошая укрывистость. Не содержит растворителей и пластификаторов, характеризуется крайне низкой эмиссией вредных веществ. Имеет сертификат TÜV, не содержит субстанций, вызывающих эффект потемнения.</t>
  </si>
  <si>
    <t>проверенная на отсутствие вредных примесей, дисперсионная краска с высокой укрывистостью. Однослойная дисперсионная краска, очень высокая степень белизны. Устойчива к мытью, не содержит растворителей и пластификаторов, с очень слабой эммисией вредных веществ, имеет сертификат TÜV как безвредный продукт, не содержит субстанций , способствующих образованию "черных пятен" (отложение копоти и пыли на стенах).</t>
  </si>
  <si>
    <t>усиленная клеем известковая краска, минеральная, устойчивая к мытью. Хорошая укрывистость, высокая степень белизны, не содержит консервантов, натурально-белая.</t>
  </si>
  <si>
    <t>08354-010</t>
  </si>
  <si>
    <t>Sto-Strukturwalze grob 110 мм, Ø 35 мм, прямой</t>
  </si>
  <si>
    <t>08354-011</t>
  </si>
  <si>
    <t>Sto-Strukturwalze grob 250 мм, Ø 74 мм, двустор. крепление</t>
  </si>
  <si>
    <t>08219-006</t>
  </si>
  <si>
    <t>Sto-Reliefwalze Eiche</t>
  </si>
  <si>
    <t>валик для создания рельефа</t>
  </si>
  <si>
    <t>Сопутствующие / вспомогательные товары</t>
  </si>
  <si>
    <t>ручка бюгельная из оцинкованной стали с пластиковой рукояткой</t>
  </si>
  <si>
    <t>08369-009</t>
  </si>
  <si>
    <t>Sto-Teleskopstange Aluminium gelb 117-200 см</t>
  </si>
  <si>
    <t>раздвижная прочная алюминиевая штанга, подходит для любых типов бюгелей</t>
  </si>
  <si>
    <t>08253-011</t>
  </si>
  <si>
    <t>Sto-Abstreifgitter Kunststoff gelb 27 x 29 см</t>
  </si>
  <si>
    <t>пластиковая решетка для раскатывания валика, желтая, опускается в ведро</t>
  </si>
  <si>
    <t>08281-004</t>
  </si>
  <si>
    <t>Sto-Farbwanne 22 x 27 см</t>
  </si>
  <si>
    <t>желтая пластиковая ванночка для раскатывания валика</t>
  </si>
  <si>
    <t>09679-188</t>
  </si>
  <si>
    <t>Ведро желтое с логотипом Sto - 0,8 литра</t>
  </si>
  <si>
    <t xml:space="preserve">StoLook Punto F rosso verona (красный веронский мрамор) </t>
  </si>
  <si>
    <t>"адгезионный мостик" для гладких оснований, может смешиваться с цементом</t>
  </si>
  <si>
    <t>01817-002</t>
  </si>
  <si>
    <t>StoSeal F 505 grau (серый),  600 мл</t>
  </si>
  <si>
    <t>01812-002</t>
  </si>
  <si>
    <t>StoSeal F 505 weiss (белый), 600 мл</t>
  </si>
  <si>
    <t>StoColor Sil weiss (белая)</t>
  </si>
  <si>
    <t>StoColor Sil getönt (колерованная) C1</t>
  </si>
  <si>
    <t>StoColor Sil Lasura</t>
  </si>
  <si>
    <t>StoColor Silco Fill weiss (белая)</t>
  </si>
  <si>
    <t>04399-002</t>
  </si>
  <si>
    <t>StoPrep Contact</t>
  </si>
  <si>
    <t>00749-018</t>
  </si>
  <si>
    <t>00749-019</t>
  </si>
  <si>
    <t>01245-001</t>
  </si>
  <si>
    <t>01245-003</t>
  </si>
  <si>
    <t>StoLevell In As</t>
  </si>
  <si>
    <t>минеральная (на основе гипса) шпаклевочная масса для выравнивания поверхности, заполнения трещин, швов</t>
  </si>
  <si>
    <t>минеральная финишная штукатурка с моделируемой структурой</t>
  </si>
  <si>
    <t>минеральная, армированная волокнами легкая штукатурка. Для теплоизоляционной кладки из кирпича, а также для смешанной кладки.</t>
  </si>
  <si>
    <t xml:space="preserve">натурально-белый готовый к применению эластичный материал на основе искусственных смол для тонкослойного поверхностного нанесения и заполнения трещин </t>
  </si>
  <si>
    <t>среднезернистое структурное покрытие, наносится методом набрызга</t>
  </si>
  <si>
    <t>Stolit R 6,0 getönt (колерованная) C1</t>
  </si>
  <si>
    <t>Stolit R 3,0 getönt (колерованная) C1</t>
  </si>
  <si>
    <t>Stolit R 2,0 getönt (колерованная) C1</t>
  </si>
  <si>
    <t xml:space="preserve">Stolit R 1,5 getönt (колерованная) C1 </t>
  </si>
  <si>
    <t>Stolit K 6,0 getönt (колерованная) C1</t>
  </si>
  <si>
    <t>Stolit K 3,0 getönt (колерованная) C1</t>
  </si>
  <si>
    <t>Stolit K 2,0 getönt (колерованная) C1</t>
  </si>
  <si>
    <t>Stolit K 1,5 getönt (колерованная) C1</t>
  </si>
  <si>
    <t>Stolit K 1,0 getönt (колерованная) C1</t>
  </si>
  <si>
    <t>StoLevell Deco getönt (колерованная) C1</t>
  </si>
  <si>
    <t>StoPrep Miral getönt (колерованное) C1</t>
  </si>
  <si>
    <t>00134-001</t>
  </si>
  <si>
    <t>StoNivellit weiss (белая)</t>
  </si>
  <si>
    <t>01383-008</t>
  </si>
  <si>
    <t>00105-038</t>
  </si>
  <si>
    <t>00107-001</t>
  </si>
  <si>
    <t>StoSil  R 1.5 weiss (белая)</t>
  </si>
  <si>
    <t>00107-036</t>
  </si>
  <si>
    <t>00108-001</t>
  </si>
  <si>
    <t>StoSil  R 2,0 weiss (белая)</t>
  </si>
  <si>
    <t>08109-003</t>
  </si>
  <si>
    <t>08109-007</t>
  </si>
  <si>
    <t>08109-002</t>
  </si>
  <si>
    <t>08109-006</t>
  </si>
  <si>
    <t>08109-001</t>
  </si>
  <si>
    <t>08109-005</t>
  </si>
  <si>
    <t>00237-024</t>
  </si>
  <si>
    <t>StoColor In  weiss (белая)</t>
  </si>
  <si>
    <t>00237-082</t>
  </si>
  <si>
    <t>StoColor In getönt (колерованная) С 1</t>
  </si>
  <si>
    <t>00237-022</t>
  </si>
  <si>
    <t>00237-081</t>
  </si>
  <si>
    <t>00237-020</t>
  </si>
  <si>
    <t>00237-086</t>
  </si>
  <si>
    <t>Sockelleiste профиль цокольный 80 мм 2,5 м</t>
  </si>
  <si>
    <t>Sockelleiste профиль цокольный 100 мм 2,5 м</t>
  </si>
  <si>
    <t>Sockelleiste профиль цокольный 150 мм 2,5 м</t>
  </si>
  <si>
    <t>карбид силиция, для создания декоративных поверхностей с эффектом мерцания (подходит для фасадов c материалом Stolit-Effect и для интерьеров)</t>
  </si>
  <si>
    <t>универсальный пастообразный дисперсионный клей с особо сильной фиксацией, предназначен для различных типов поверхностей (дерево, оцинкованный металл и т.д.)</t>
  </si>
  <si>
    <t>Sto-Dispersionskleber</t>
  </si>
  <si>
    <t>00488-004</t>
  </si>
  <si>
    <t>изолирующая грунтовка, содержит растворитель</t>
  </si>
  <si>
    <t>Sto-Allgrund AF, белая</t>
  </si>
  <si>
    <t>StoColor Rapid Ultramatt weiss (белая)</t>
  </si>
  <si>
    <t>StoColor Rapid Ultramatt getönt   (колерованная) С 1</t>
  </si>
  <si>
    <t>00845-006</t>
  </si>
  <si>
    <t>StoMiral FL Vario</t>
  </si>
  <si>
    <t>5</t>
  </si>
  <si>
    <t>StoColor Opticryl Matt getönt (колерованная) С1</t>
  </si>
  <si>
    <t>StoColor Opticryl Satinmatt  getönt (колерованная) С1</t>
  </si>
  <si>
    <t>StoColor Opticryl Satinmatt weiss (белая)</t>
  </si>
  <si>
    <t>StoColor Opticryl Satin getönt (колерованная) С1</t>
  </si>
  <si>
    <t>StoColor Opticryl Satin weiss (белая)</t>
  </si>
  <si>
    <t>StoColor Opticryl Gloss weiss (белая)</t>
  </si>
  <si>
    <t>StoColor Opticryl Gloss getönt (колерованная) С1</t>
  </si>
  <si>
    <t>StoColor Sil In weiss (белая)</t>
  </si>
  <si>
    <t>StoColor Sil In  getönt (колерованная) C1</t>
  </si>
  <si>
    <t>StoColor Sil In getönt (колерованная) C1</t>
  </si>
  <si>
    <t>01032_005</t>
  </si>
  <si>
    <t>00028-002</t>
  </si>
  <si>
    <t>00028-005</t>
  </si>
  <si>
    <t>00028-008</t>
  </si>
  <si>
    <t>00028-004</t>
  </si>
  <si>
    <t>00028-007</t>
  </si>
  <si>
    <t>00028-003</t>
  </si>
  <si>
    <t>00028-006</t>
  </si>
  <si>
    <t>00030-001</t>
  </si>
  <si>
    <t>00030-002</t>
  </si>
  <si>
    <t>00030-005</t>
  </si>
  <si>
    <t>00030-008</t>
  </si>
  <si>
    <t>00030-004</t>
  </si>
  <si>
    <t>00030-007</t>
  </si>
  <si>
    <t>00030-003</t>
  </si>
  <si>
    <t>00030-006</t>
  </si>
  <si>
    <t>08011-004</t>
  </si>
  <si>
    <t>08011-009</t>
  </si>
  <si>
    <t>08011-003</t>
  </si>
  <si>
    <t>08011-008</t>
  </si>
  <si>
    <t>08011-002</t>
  </si>
  <si>
    <t>08011-007</t>
  </si>
  <si>
    <t>00206-012</t>
  </si>
  <si>
    <t>00206-057</t>
  </si>
  <si>
    <t>00206-075</t>
  </si>
  <si>
    <t>00206-086</t>
  </si>
  <si>
    <t xml:space="preserve">StoPrep In getönt (колерованное) </t>
  </si>
  <si>
    <t>StoColor Fibrasil getönt (колерованная) C1</t>
  </si>
  <si>
    <t>профиль примыкания со стеклосеткой / профиль для формирования откосов дверных и оконных проемов с уплотнительной прокладкой и интегрированной стекловолокнистой сеткой.</t>
  </si>
  <si>
    <t>без упаковки</t>
  </si>
  <si>
    <t>00207-014</t>
  </si>
  <si>
    <t>00207-050</t>
  </si>
  <si>
    <t>00248-001</t>
  </si>
  <si>
    <t>00256-002</t>
  </si>
  <si>
    <t>StoColor S grob weiss (крупный наполнитель, белая)</t>
  </si>
  <si>
    <t>00080/001</t>
  </si>
  <si>
    <t>00080/002</t>
  </si>
  <si>
    <t>00103-001</t>
  </si>
  <si>
    <t>StoSil  K 1,5  weiss (белая)</t>
  </si>
  <si>
    <t>00103-039</t>
  </si>
  <si>
    <t>01386-001</t>
  </si>
  <si>
    <t xml:space="preserve">StoLevell Uni </t>
  </si>
  <si>
    <t>08401-009</t>
  </si>
  <si>
    <t>шт.</t>
  </si>
  <si>
    <t>01817-001</t>
  </si>
  <si>
    <t>Картридж</t>
  </si>
  <si>
    <t>4</t>
  </si>
  <si>
    <t>04909-010</t>
  </si>
  <si>
    <t>Ubergangsprofil B/ профиль примык. с кровлей или отливом</t>
  </si>
  <si>
    <t>Sto-Glasfasergewebe/ стеклосетка F 110 cm, ячейка 4х4 мм.</t>
  </si>
  <si>
    <t>цилиндрическая заглушка из пенополистирола для маскировки утопленных в утеплитель дюбельных тарелок при стандартной посадке</t>
  </si>
  <si>
    <t>цилиндрическая заглушка из минеральной ваты для маскировки утопленных в утеплитель дюбельных тарелок при стандартной посадке</t>
  </si>
  <si>
    <t>StoColor Titanium weiss (белая)</t>
  </si>
  <si>
    <t>StoLook Struktur G weiss (белое)</t>
  </si>
  <si>
    <t>StoLook Struktur G getönt (колерованное)</t>
  </si>
  <si>
    <t>StoMiral K 2,0 weiss (белая)</t>
  </si>
  <si>
    <t>01382-001</t>
  </si>
  <si>
    <t>04255-001</t>
  </si>
  <si>
    <t>StoLook Rame</t>
  </si>
  <si>
    <t>04256-001</t>
  </si>
  <si>
    <t>00278-001</t>
  </si>
  <si>
    <t>10</t>
  </si>
  <si>
    <t>07845_009</t>
  </si>
  <si>
    <t>02939-001</t>
  </si>
  <si>
    <t>02939-002</t>
  </si>
  <si>
    <t>декоративные прозрачные стеклянные шарики диамтром 0.3 µm  (для интерьерных работ, в качестве декоративной добавки к краске StoColor Metallic)</t>
  </si>
  <si>
    <t>Ballotini 75-150 MY</t>
  </si>
  <si>
    <t>Ballotini 53-106 MY</t>
  </si>
  <si>
    <t>14251-001</t>
  </si>
  <si>
    <t>Ballotini 180-300 MY</t>
  </si>
  <si>
    <t>14252-001</t>
  </si>
  <si>
    <t>Ballotini 250-425 MY</t>
  </si>
  <si>
    <t>17800-024</t>
  </si>
  <si>
    <t>17800-025</t>
  </si>
  <si>
    <t>Sto-Malerwalze Standart Kurzflor 25см Flor 12мм, Ø 72мм</t>
  </si>
  <si>
    <t>Sto-Grundierwalze Microfaser 250 mm (замена 17803-002)</t>
  </si>
  <si>
    <t>17804-002</t>
  </si>
  <si>
    <t>01070_011</t>
  </si>
  <si>
    <t>01070_012</t>
  </si>
  <si>
    <t>00180-033</t>
  </si>
  <si>
    <t>00180-027</t>
  </si>
  <si>
    <t>00180-028</t>
  </si>
  <si>
    <t>Sto-Granit K 1,5 цвет 800</t>
  </si>
  <si>
    <t>Sto-Granit K 1,5 цвет 801</t>
  </si>
  <si>
    <t>Sto-Granit K 1,5 цвет 802</t>
  </si>
  <si>
    <t>Sto-Granit K 1,5 цвет 803</t>
  </si>
  <si>
    <t>Sto-Granit K 1,5 цвет 804</t>
  </si>
  <si>
    <t>Sto-Granit K 1,5 цвет 808</t>
  </si>
  <si>
    <t>Sto-Granit K 1,5 цвет 812</t>
  </si>
  <si>
    <t>Sto-Granit K 1,5 цвет 813</t>
  </si>
  <si>
    <t>Sto-Granit K 1,5 цвет 821</t>
  </si>
  <si>
    <t>Sto-Granit K 1,5 цвет 824</t>
  </si>
  <si>
    <t>12,5</t>
  </si>
  <si>
    <t>01358-003</t>
  </si>
  <si>
    <t>01077_017</t>
  </si>
  <si>
    <t>04252-003</t>
  </si>
  <si>
    <t>04253-003</t>
  </si>
  <si>
    <t>04254-003</t>
  </si>
  <si>
    <t>00804-001</t>
  </si>
  <si>
    <t>00804-020</t>
  </si>
  <si>
    <t>00884-001</t>
  </si>
  <si>
    <t xml:space="preserve">StoPrep Contact </t>
  </si>
  <si>
    <t>01328-001</t>
  </si>
  <si>
    <t>01329-003</t>
  </si>
  <si>
    <t>01339-001</t>
  </si>
  <si>
    <t>пропитывающий водоотталкивающий крем на основе силана, не содержит растворителя. Используется для защиты, в т.ч. и как финишное покрытие для кирпичной кладки.</t>
  </si>
  <si>
    <t>профиль с интегрированной стеклосеткой для создания герметичного примыкания с кровлей или отливом.</t>
  </si>
  <si>
    <t>StoSeal F 505 grau (серый), картридж 310 мл</t>
  </si>
  <si>
    <t>StoSeal F 505 weiss (белый), картридж 310 мл</t>
  </si>
  <si>
    <t>StoLevell Deco weiss (белая)</t>
  </si>
  <si>
    <t>00747-002</t>
  </si>
  <si>
    <t>натуральная известковая краска для минеральных поверхностей, имеет вид обожженного известкового болотного мрамора</t>
  </si>
  <si>
    <t>тонкая стекловолокнистая сетка для обработки и формирования деталей.</t>
  </si>
  <si>
    <t>карбид силиция, для создания декортативных поверхностей с эффектом мерцания (подходит и для фасадов c материалом Stolit-Effect)</t>
  </si>
  <si>
    <t>StoColor Rapid getönt  (колерованная) С 1</t>
  </si>
  <si>
    <t>StoColor Rapid getönt (колерованная) С 1</t>
  </si>
  <si>
    <t>универсальная грунтовка на акрилатной основе, не содержит растворителей и пластификаторов</t>
  </si>
  <si>
    <t>StoLotusan MP weiss (белая)</t>
  </si>
  <si>
    <t>00289-001</t>
  </si>
  <si>
    <t>00289-013</t>
  </si>
  <si>
    <t>04096-001</t>
  </si>
  <si>
    <t>StoLotusan  K 1,0  weiss (белая)</t>
  </si>
  <si>
    <t>04096-002</t>
  </si>
  <si>
    <t>04248-003</t>
  </si>
  <si>
    <t>04250-003</t>
  </si>
  <si>
    <t>StoLevell In Fill</t>
  </si>
  <si>
    <t>Stolit Effect weiss (белая)</t>
  </si>
  <si>
    <t>00966-002</t>
  </si>
  <si>
    <t>04366-003</t>
  </si>
  <si>
    <t>Stolit Milano natur (натурального цвета)</t>
  </si>
  <si>
    <t>04366-004</t>
  </si>
  <si>
    <t>финишная штукартурка на основе силикатных смол с царапанной структурой ("шуба") для минеральных оснований</t>
  </si>
  <si>
    <t>StoPrep In natur (натурального цвета)</t>
  </si>
  <si>
    <t>00183-001</t>
  </si>
  <si>
    <t>Stolit MP weiss (белая)</t>
  </si>
  <si>
    <t>00183-014</t>
  </si>
  <si>
    <t>04792-002</t>
  </si>
  <si>
    <t>02119-001</t>
  </si>
  <si>
    <t>StoSil  K 1,0  weiss (белая)</t>
  </si>
  <si>
    <t>02119-002</t>
  </si>
  <si>
    <t>00206-044</t>
  </si>
  <si>
    <t xml:space="preserve">Артикул </t>
  </si>
  <si>
    <t>02559-002</t>
  </si>
  <si>
    <t>Sto-Turbofix mini, баллон 750 мл.</t>
  </si>
  <si>
    <t>StoPrep In getönt (колерованное)</t>
  </si>
  <si>
    <t xml:space="preserve">Sto Color Opticryl Satinmatt weiss (белая)                         </t>
  </si>
  <si>
    <t>минеральная тонкослойная декоративная шпаклевка на основе извести с эффектом мрамора "венецианка"</t>
  </si>
  <si>
    <t>минеральная пастообразная декоративная шпаклевка с эффектом венецианской штукатурки. Колеруется - StoLook Punto F.</t>
  </si>
  <si>
    <t>08288-008</t>
  </si>
  <si>
    <t>Sto-Glättekelle gezahnt 280 x 130 мм, 4 х 4</t>
  </si>
  <si>
    <t>зубчатая кельма из нержавеющей стали, для нанесения строительных растворов</t>
  </si>
  <si>
    <t>08288-009</t>
  </si>
  <si>
    <t>Sto-Glättekelle gezahnt 280 x 130 мм, 6 х 6</t>
  </si>
  <si>
    <t>08288-010</t>
  </si>
  <si>
    <t>Sto-Glättekelle gezahnt 280 x 130 мм, 8 х 8</t>
  </si>
  <si>
    <t>08288-002</t>
  </si>
  <si>
    <t>Sto-Schweizer Glättekelle 500 x 130 x 0,7 мм</t>
  </si>
  <si>
    <t>швейцарская кельма из нержавеющей стали, для вытягивания, выравнивания, укладки армирующей сетки</t>
  </si>
  <si>
    <t>08289-003</t>
  </si>
  <si>
    <t>Sto-Glättekelle Profi Kunststoff Mini 160 x 80 x 3 мм</t>
  </si>
  <si>
    <t>мини-кельма из серого ударопрочного ПВХ с деревянной ручкой, для структурирования финишных штукатурок</t>
  </si>
  <si>
    <t>08289-010</t>
  </si>
  <si>
    <t>Sto-Glättekelle Kunststoff mit Kunststoffgriff 280 x 140 x 3 мм</t>
  </si>
  <si>
    <t>кельма из ударопрочного ПВХ с пластиковой ручкой, для структурирования финишных штукатурок</t>
  </si>
  <si>
    <t>08289-009</t>
  </si>
  <si>
    <t>Sto-Glättekelle Kunststoff mit Kunststoffgriff 280 x 140 x 2 мм</t>
  </si>
  <si>
    <t>08376-003</t>
  </si>
  <si>
    <t>08376-002</t>
  </si>
  <si>
    <t>08327-001</t>
  </si>
  <si>
    <t>Sto-Berner Putzkelle 140 мм</t>
  </si>
  <si>
    <t>кельма из закаленной нержавеющей стали толщ. 1,00 мм, с деревянной ручкой</t>
  </si>
  <si>
    <t>08268-009</t>
  </si>
  <si>
    <t>Sto-Inneneckenkelle 80 x 60 мм</t>
  </si>
  <si>
    <t>кельма для внутренних углов из нержавеющей закаленной стали толщ. 0,7 мм, с деревянной ручкой</t>
  </si>
  <si>
    <t>08268-001</t>
  </si>
  <si>
    <t>Sto-Außeneckenkelle 65 x 65 мм</t>
  </si>
  <si>
    <t>кельма для наружных углов из нержавеющей закаленной стали толщ. 0,7 мм, с деревянной ручкой</t>
  </si>
  <si>
    <t>08259-001</t>
  </si>
  <si>
    <t>Sto-Bossenkelle</t>
  </si>
  <si>
    <t>специальная кельма из нержавеющей стали, для воспроизведения руста</t>
  </si>
  <si>
    <t>Тёрки</t>
  </si>
  <si>
    <t>08328-001</t>
  </si>
  <si>
    <t>Sto-Reibebrett mit Schwammgummibelag grob 280 x 140 мм</t>
  </si>
  <si>
    <t>пластиковая терка с основанием из грубой губчатой резины</t>
  </si>
  <si>
    <t>08328-002</t>
  </si>
  <si>
    <t>Sto-Zellkautschukreibebrett</t>
  </si>
  <si>
    <t>кельма для структурирования нивелирующих фасадных штукатурок</t>
  </si>
  <si>
    <t>08301-001</t>
  </si>
  <si>
    <t>StoLook Schwammscheibe 220 x 140 мм</t>
  </si>
  <si>
    <t>плоская кисть со светлой щетиной, для работы с алкидными лаками, содержащими растворитель, и дисперсионными красками</t>
  </si>
  <si>
    <t>17100-003</t>
  </si>
  <si>
    <t>Sto-Flachpinsel Standart 50 мм, дл. щетины 58 мм</t>
  </si>
  <si>
    <t>17100-004</t>
  </si>
  <si>
    <t>Sto-Flachpinsel Standart 60 мм, дл. щетины 58 мм</t>
  </si>
  <si>
    <t>17100-005</t>
  </si>
  <si>
    <t>Sto-Flachpinsel Standart 70 мм, дл. щетины 64 мм</t>
  </si>
  <si>
    <t>17100-006</t>
  </si>
  <si>
    <t>Sto-Flachpinsel Standart 80 мм, дл. щетины 64 мм</t>
  </si>
  <si>
    <t>17100-007</t>
  </si>
  <si>
    <t>Sto-Flachpinsel Standart 100 мм, дл. щетины 64 мм</t>
  </si>
  <si>
    <t>17101-001</t>
  </si>
  <si>
    <t>Sto-Heizkörperpinsel Standart hell 25 мм, дл. щетины 43 мм</t>
  </si>
  <si>
    <t>кисть для окраски радиаторов со светлой  щетиной, для работ с водорастворимыми, дисперсионными красками и лаками</t>
  </si>
  <si>
    <t>17101-003</t>
  </si>
  <si>
    <t>Sto-Heizkörperpinsel Standart hell 50 мм, дл. щетины 56 мм</t>
  </si>
  <si>
    <t>17106-003</t>
  </si>
  <si>
    <t>высококачественная широкая кисть в овальном деревянном корпусе, особенно подходит для нанесения лазурей и лаков</t>
  </si>
  <si>
    <t>17103-006</t>
  </si>
  <si>
    <t>Sto-Flächenstreicher Standart grau 120 мм, дл. щетины 65 мм</t>
  </si>
  <si>
    <t xml:space="preserve">широкая кисть с серой щетиной в латунном корпусе с деревянной ручкой, для лакокрасочных работ, нанесения лазурей, морилок по дереву  </t>
  </si>
  <si>
    <t>17811-003</t>
  </si>
  <si>
    <t>Sto-Fassadenwalze Standart 270 мм, Ø 96 мм</t>
  </si>
  <si>
    <t>высококачественный полиамидный валик с длинным ворсом, дл. 18 мм, без набивки, идеально подходит для нанесения грунтовок, дисперсионных красок</t>
  </si>
  <si>
    <t>17811-008</t>
  </si>
  <si>
    <t>полиамидный валик с ворсом 5 мм, без набивки, устойчив к воздействию растворителя, идеально подходит для нанесения антикоррозионных, эпоксидных, 2-компонентных красок, паркетных лаков на основе синтетической смолы и полиэфира</t>
  </si>
  <si>
    <t>08278-006</t>
  </si>
  <si>
    <t>Sto-Lackierwalze Nylon RS 8  250 мм Ø 60 мм</t>
  </si>
  <si>
    <t>08279-004</t>
  </si>
  <si>
    <t>StoPrim Color weiss (белая)</t>
  </si>
  <si>
    <t>StoPrim Color getönt (колерованная)</t>
  </si>
  <si>
    <t>00872-004</t>
  </si>
  <si>
    <t>00872-006</t>
  </si>
  <si>
    <t>00872-005</t>
  </si>
  <si>
    <t>StoColor Jumbosil weiss (белая)</t>
  </si>
  <si>
    <t>00278-006</t>
  </si>
  <si>
    <t>00488-010</t>
  </si>
  <si>
    <t>01358-001</t>
  </si>
  <si>
    <t>Пласт. банка</t>
  </si>
  <si>
    <t>00319-004</t>
  </si>
  <si>
    <t>00319-003</t>
  </si>
  <si>
    <t>00142-002</t>
  </si>
  <si>
    <t>Stolit R 2,0 weiss (белая)</t>
  </si>
  <si>
    <t>00247-001</t>
  </si>
  <si>
    <t>00187-028</t>
  </si>
  <si>
    <t>Sto-Strukturputz K 1,5 weiss (белая)</t>
  </si>
  <si>
    <t>00917_001</t>
  </si>
  <si>
    <t>00920_004</t>
  </si>
  <si>
    <t>00317-001</t>
  </si>
  <si>
    <t xml:space="preserve">StoLook Diamant </t>
  </si>
  <si>
    <t>Наименование продукта</t>
  </si>
  <si>
    <t>StoColor Titanium getönt (колерованная) C1</t>
  </si>
  <si>
    <t>StoColor Opticryl Matt weiss (белая)</t>
  </si>
  <si>
    <t>органическое предварительное и промежуточное покрытие, упрощает последующее нанесение штукатурных слоев, улучшает адгезию</t>
  </si>
  <si>
    <t>StoLevell In XXL (мешок)</t>
  </si>
  <si>
    <t>StoLevell In XXL (ведро)</t>
  </si>
  <si>
    <t>StoColor S grob getönt (крупный наполнитель, колерованная)</t>
  </si>
  <si>
    <t>StoColor S fein getönt (мелкий наполнитель, колерованная)</t>
  </si>
  <si>
    <t>00934_004</t>
  </si>
  <si>
    <t>насадка - фреза на дрель для монтажа дюбелей типа Thermodübel</t>
  </si>
  <si>
    <t>StoLook Punto F verde alpi (зеленый альпийский мрамор)</t>
  </si>
  <si>
    <t xml:space="preserve">StoLook Punto F nero ebano (черный эбеновый мрамор) </t>
  </si>
  <si>
    <t xml:space="preserve">Канистра </t>
  </si>
  <si>
    <t>12</t>
  </si>
  <si>
    <t>08043/001</t>
  </si>
  <si>
    <t>8</t>
  </si>
  <si>
    <t>StoMiral K 3,0 weiss (белая)</t>
  </si>
  <si>
    <t>00130-001</t>
  </si>
  <si>
    <t>Stolit K 1,0 weiss (белая)</t>
  </si>
  <si>
    <t>00130-005</t>
  </si>
  <si>
    <t>00131-001</t>
  </si>
  <si>
    <t>StoLook Decor Perl weiss (белое)</t>
  </si>
  <si>
    <t>StoMiral R 2,0 weiss (белая)</t>
  </si>
  <si>
    <t>00200-011</t>
  </si>
  <si>
    <t>00200-012</t>
  </si>
  <si>
    <t>Упаковка</t>
  </si>
  <si>
    <t>01219-001</t>
  </si>
  <si>
    <t>StoSilco R 1,5 weiss (белая)</t>
  </si>
  <si>
    <t>01219-018</t>
  </si>
  <si>
    <t>00188-001</t>
  </si>
  <si>
    <t>StoSilco R 2,0 weiss (белая)</t>
  </si>
  <si>
    <t>00188-023</t>
  </si>
  <si>
    <t>00189-001</t>
  </si>
  <si>
    <t>01220-001</t>
  </si>
  <si>
    <t>StoSilco K 1,0 fein weiss (мелкозернистая белая)</t>
  </si>
  <si>
    <t>01220-024</t>
  </si>
  <si>
    <t>01218-001</t>
  </si>
  <si>
    <t>StoColor Calcetura natur (натуральный цвет)</t>
  </si>
  <si>
    <t>StoColor Sil Mineral  getönt  (колерованная) С 1</t>
  </si>
  <si>
    <t>StoColor Sil Mineral  getönt (колерованная) С 1</t>
  </si>
  <si>
    <t>00039-001</t>
  </si>
  <si>
    <t>StoLook Struktur F weiss (белое)</t>
  </si>
  <si>
    <t>StoLook Struktur F getönt (колерованное)</t>
  </si>
  <si>
    <t xml:space="preserve">StoColor Titanium weiss (белая) </t>
  </si>
  <si>
    <t>органическая адгезионная грунтовка с наполнителем (кварцевый песок) для последующего нанесения
органических и силиконовых покрытий</t>
  </si>
  <si>
    <t>StoSilco R 3,0 weiss (белая)</t>
  </si>
  <si>
    <t>00189-024</t>
  </si>
  <si>
    <t>Sto-Armierungsputz natur (натурального цвета)</t>
  </si>
  <si>
    <r>
      <t>матовое покрытие с эффектом</t>
    </r>
    <r>
      <rPr>
        <b/>
        <sz val="12"/>
        <color indexed="8"/>
        <rFont val="Arial Narrow"/>
        <family val="2"/>
        <charset val="204"/>
      </rPr>
      <t xml:space="preserve"> "рассыпавшихся шариков"</t>
    </r>
    <r>
      <rPr>
        <sz val="12"/>
        <color indexed="8"/>
        <rFont val="Arial Narrow"/>
        <family val="2"/>
        <charset val="204"/>
      </rPr>
      <t>, наносится методом набрызга</t>
    </r>
  </si>
  <si>
    <t>00229-046</t>
  </si>
  <si>
    <t>00229-007</t>
  </si>
  <si>
    <t>00229-006</t>
  </si>
  <si>
    <t>00229-047</t>
  </si>
  <si>
    <t>00229-005</t>
  </si>
  <si>
    <t>00229-086</t>
  </si>
  <si>
    <t>00229-004</t>
  </si>
  <si>
    <t>00229-087</t>
  </si>
  <si>
    <t>08109-004</t>
  </si>
  <si>
    <t>08109-008</t>
  </si>
  <si>
    <t>StoColor Rapid Ultramatt getönt  (колерованная) С 1</t>
  </si>
  <si>
    <t>профиль с капельником и стеклосеткой</t>
  </si>
  <si>
    <t>эмаль с высоким содержанием слюды, для наружных и внутренних работ. В качестве основного, промежуточного и окончательного покрытия для стальных конструкций или оцинкованных поверхностей, таких как ангары, трубопроводы, мосты, металлические фасады, контейнеры, крыши и стены. Обеспечивает превосходную защиту от коррозии даже в агрессивной среде, термостойкость до 80 градусов.</t>
  </si>
  <si>
    <t>Ведро желтое с логотипом Sto - 5,5 литра</t>
  </si>
  <si>
    <t>Ведро желтое с логотипом Sto - 18,0 литров</t>
  </si>
  <si>
    <t>Ведро желтое с логотипом Sto - 12,0 литров</t>
  </si>
  <si>
    <t>Stolit K 3,0 weiss (белая)</t>
  </si>
  <si>
    <t>00134-003</t>
  </si>
  <si>
    <t>00135-001</t>
  </si>
  <si>
    <t>00135-002</t>
  </si>
  <si>
    <t>однокомпонентная высокоэластичная масса (герметик) для заполнения фасадных швов</t>
  </si>
  <si>
    <t>00039-006</t>
  </si>
  <si>
    <t>00039-002</t>
  </si>
  <si>
    <t>StoColor  Basic weiss (белая)</t>
  </si>
  <si>
    <t>00039-007</t>
  </si>
  <si>
    <t>StoColor Basic getönt (колерованная) С1</t>
  </si>
  <si>
    <t>00780-001</t>
  </si>
  <si>
    <t xml:space="preserve">Sto-Flexyl </t>
  </si>
  <si>
    <t>StoColor Isol weiss (белая)</t>
  </si>
  <si>
    <t>StoColor Isol W weiss (белая)</t>
  </si>
  <si>
    <t>9</t>
  </si>
  <si>
    <t>00274-001</t>
  </si>
  <si>
    <t>StoColor Fibrasil weiss (белая)</t>
  </si>
  <si>
    <t>00274-007</t>
  </si>
  <si>
    <t>00856-012</t>
  </si>
  <si>
    <t>StoPrim Grundex</t>
  </si>
  <si>
    <t>00856-013</t>
  </si>
  <si>
    <t>00861-001</t>
  </si>
  <si>
    <t xml:space="preserve">StoPlex W </t>
  </si>
  <si>
    <t>00861-002</t>
  </si>
  <si>
    <t>00870-006</t>
  </si>
  <si>
    <t>StoPrim Silikat</t>
  </si>
  <si>
    <t>00855-003</t>
  </si>
  <si>
    <t>StoPrim LP</t>
  </si>
  <si>
    <t>Ведро</t>
  </si>
  <si>
    <t>01304-006</t>
  </si>
  <si>
    <t>StoPrim Isol</t>
  </si>
  <si>
    <t>00571-001</t>
  </si>
  <si>
    <t>00515-001</t>
  </si>
  <si>
    <t>StoSilco HC</t>
  </si>
  <si>
    <t>кг</t>
  </si>
  <si>
    <t>25</t>
  </si>
  <si>
    <t>50</t>
  </si>
  <si>
    <t>01011_009</t>
  </si>
  <si>
    <t>01011_010</t>
  </si>
  <si>
    <t>00931_001</t>
  </si>
  <si>
    <t>00931_002</t>
  </si>
  <si>
    <t>00931_003</t>
  </si>
  <si>
    <t>Комплект</t>
  </si>
  <si>
    <t>Банка</t>
  </si>
  <si>
    <t>02970-001</t>
  </si>
  <si>
    <t>04790-001</t>
  </si>
  <si>
    <t>StoLotusan  K 1,5  weiss (белая)</t>
  </si>
  <si>
    <t>04790-002</t>
  </si>
  <si>
    <t>04430-005</t>
  </si>
  <si>
    <t>StoLotusan  K 2,0 weiss (белая)</t>
  </si>
  <si>
    <t>04430-006</t>
  </si>
  <si>
    <t>04432-001</t>
  </si>
  <si>
    <t>StoLotusan  K 3,0 weiss (белая)</t>
  </si>
  <si>
    <t>04432-002</t>
  </si>
  <si>
    <t>04792-001</t>
  </si>
  <si>
    <t>Sto-Heizkörperwalze Nylon RS13 100 мм, Ø 45 мм</t>
  </si>
  <si>
    <t>высококачественный полиамидный валик с коротким ворсом, дл. 11 мм, без набивки, идеально подходит для нанесения латексных, дисперсионных красок</t>
  </si>
  <si>
    <t>08279-005</t>
  </si>
  <si>
    <t>Sto-Strukturputz R 2,0 weiss (белая)</t>
  </si>
  <si>
    <t>23</t>
  </si>
  <si>
    <t>7</t>
  </si>
  <si>
    <t>силикатное пигментированное промежуточное покрытие с наполнителем (кварцевый песок)</t>
  </si>
  <si>
    <t>водоразбавимая изолирующая грунтовка на акрилатной основе</t>
  </si>
  <si>
    <t>Anputzleiste профиль примыкания со стеклосеткой 6 мм, 2.4 м</t>
  </si>
  <si>
    <t>100</t>
  </si>
  <si>
    <t>15</t>
  </si>
  <si>
    <t>01812-001</t>
  </si>
  <si>
    <t>мелкозернистое структурное покрытие, наносится методом набрызга</t>
  </si>
  <si>
    <t>Краткое описание продукта</t>
  </si>
  <si>
    <t>00097-002</t>
  </si>
  <si>
    <t>00097-004</t>
  </si>
  <si>
    <t>готовая к применению органическая клеящая масса для ровных слабовпитывающих оснований. Рекомендована для приклеивания к ОСБ, ОСП, ЦСП и другим основаниям.</t>
  </si>
  <si>
    <t>03206-064</t>
  </si>
  <si>
    <t>03206-063</t>
  </si>
  <si>
    <t>StoColor Silco Fill getönt (колерованная) C1</t>
  </si>
  <si>
    <t>грунтовочная краска, не содержит растворителей и пластификаторов, при высыхании не выделяет вредных веществ</t>
  </si>
  <si>
    <t>08899-001</t>
  </si>
  <si>
    <t>StoLevell Calce RP (мешок)</t>
  </si>
  <si>
    <t>09320-001</t>
  </si>
  <si>
    <t>StoLevell Calce FS (мешок)</t>
  </si>
  <si>
    <t>известковая финишная шпаклевка</t>
  </si>
  <si>
    <t>органическая особотонкая готовая к применению шпаклевка, идеально подходит для нанесения методом безвоздушного напыления, а также при помощи валика или шпателя</t>
  </si>
  <si>
    <t>Sto-Heizkörperwalze Nylon RS8 100 мм, Ø 31 мм</t>
  </si>
  <si>
    <t>StoSilco K 1,5  weiss (белая)</t>
  </si>
  <si>
    <t>01218-043</t>
  </si>
  <si>
    <t>00961_013</t>
  </si>
  <si>
    <t>00231-001</t>
  </si>
  <si>
    <t>00319-010</t>
  </si>
  <si>
    <t>00319-011</t>
  </si>
  <si>
    <t>00289-004</t>
  </si>
  <si>
    <t>StoLook Lasura</t>
  </si>
  <si>
    <t>04240-001</t>
  </si>
  <si>
    <t>StoLook Punto Z</t>
  </si>
  <si>
    <t>к-во</t>
  </si>
  <si>
    <t>ед.</t>
  </si>
  <si>
    <t>вид упаковки</t>
  </si>
  <si>
    <t>14217-002</t>
  </si>
  <si>
    <t>14218-002</t>
  </si>
  <si>
    <t>14219-002</t>
  </si>
  <si>
    <t>мешок</t>
  </si>
  <si>
    <t>ведро</t>
  </si>
  <si>
    <t>StoColor Top getönt (колерованная) C1</t>
  </si>
  <si>
    <t>StoColor Jumbosil getönt (колерованная) C1</t>
  </si>
  <si>
    <t>StoMiral MP getönt (колерованная) C1</t>
  </si>
  <si>
    <t>StoSil MP getönt (колерованная) C1</t>
  </si>
  <si>
    <t>StoSil  R 3,0 getönt (колерованная) C1</t>
  </si>
  <si>
    <t>StoSil  R 2,0 getönt (колерованная) C1</t>
  </si>
  <si>
    <t>StoSil  R 1.5 getönt (колерованная) C1</t>
  </si>
  <si>
    <t>StoSil  K 3,0 getönt (колерованная) C1</t>
  </si>
  <si>
    <t>StoSil  K 2,0 getönt (колерованная) C1</t>
  </si>
  <si>
    <t>StoSil  K 1,5  getönt (колерованная) C1</t>
  </si>
  <si>
    <t>StoSil  K 1,0  getönt (колерованная) C1</t>
  </si>
  <si>
    <t>StoLotusan MP getönt (колерованная) C1</t>
  </si>
  <si>
    <t>StoLotusan  K 3,0 getönt (колерованная) C1</t>
  </si>
  <si>
    <t>StoLotusan  K 2,0 getönt (колерованная) C1</t>
  </si>
  <si>
    <t>StoLotusan  K 1,5  getönt (колерованная) C1</t>
  </si>
  <si>
    <t>StoLotusan  K 1,0  getönt (колерованная) C1</t>
  </si>
  <si>
    <t>StoSilco MP getönt (колерованная) C1</t>
  </si>
  <si>
    <t>StoColor Metallic natur (золотистого цвета) 37820М</t>
  </si>
  <si>
    <t>StoColor Metallic natur (серебристого цвета) 37800М</t>
  </si>
  <si>
    <t>StoColor Metallic getönt (колерованная, серебристая) C1</t>
  </si>
  <si>
    <t>StoColor Metallic getönt (колерованная, золотистая) C1</t>
  </si>
  <si>
    <t>00319-025</t>
  </si>
  <si>
    <t>00319-024</t>
  </si>
  <si>
    <t>00319-104</t>
  </si>
  <si>
    <t>финишная штукартурка на основе силикатных смол с бороздчатой структурой ("короед") для минеральных оснований</t>
  </si>
  <si>
    <t>00180-023</t>
  </si>
  <si>
    <t>00180-024</t>
  </si>
  <si>
    <t>00180-029</t>
  </si>
  <si>
    <t>00143-001</t>
  </si>
  <si>
    <t>Stolit R 3,0 weiss (белая)</t>
  </si>
  <si>
    <t>00143-048</t>
  </si>
  <si>
    <t>00144-001</t>
  </si>
  <si>
    <t>00144-003</t>
  </si>
  <si>
    <t>StoLevell Duo plus</t>
  </si>
  <si>
    <t>StoColor Rapid Satin weiss (белая)</t>
  </si>
  <si>
    <t>StoColor Rapid Satin getönt (колерованная) C1</t>
  </si>
  <si>
    <t>StoColor Rapid weiss (белая)</t>
  </si>
  <si>
    <t>00250-029</t>
  </si>
  <si>
    <t>StoArmat Classic S1 natur (натурального цвета)</t>
  </si>
  <si>
    <t>00728_002</t>
  </si>
  <si>
    <t>01373_029</t>
  </si>
  <si>
    <t xml:space="preserve">Sto-Steinpaste </t>
  </si>
  <si>
    <t>01505_001</t>
  </si>
  <si>
    <t>01502_004</t>
  </si>
  <si>
    <t>01512_002</t>
  </si>
  <si>
    <t>01512_001</t>
  </si>
  <si>
    <t>Sto-Strukturputz R 1,5 weiss (белая)</t>
  </si>
  <si>
    <t>00815_001</t>
  </si>
  <si>
    <t>StoColor X-blaсk  (колерованная) C1</t>
  </si>
  <si>
    <t>органическая штукатурка из дробленого натурального камня, величина зерна 1,5 мм. Цвета в ассортименте, цвет и фактуру см. по номеру в каталоге или в образцах.</t>
  </si>
  <si>
    <r>
      <t>особо устойчивая дисперсионная краска. ослепительно белая</t>
    </r>
    <r>
      <rPr>
        <sz val="12"/>
        <color indexed="8"/>
        <rFont val="Arial Narrow"/>
        <family val="2"/>
        <charset val="204"/>
      </rPr>
      <t xml:space="preserve">, глубоко матовая, тонкослойная. Имеет сертификат TÜV как безвредный продукт. Колеруется в широкий спектр цветов, класс укрывистости - 1. </t>
    </r>
  </si>
  <si>
    <r>
      <t xml:space="preserve">Opticryl Satinmatt. </t>
    </r>
    <r>
      <rPr>
        <sz val="12"/>
        <color indexed="8"/>
        <rFont val="Arial Narrow"/>
        <family val="2"/>
        <charset val="204"/>
      </rPr>
      <t>Шелковисто-матовая краска, из серии латексных дисперсионных красок Opticryl. Тонкослойная (не забивает структуру), не содержит эмиссий и растворителей, класс укрывистости - 2.</t>
    </r>
  </si>
  <si>
    <r>
      <t xml:space="preserve">Opticryl Satin. </t>
    </r>
    <r>
      <rPr>
        <sz val="12"/>
        <color indexed="8"/>
        <rFont val="Arial Narrow"/>
        <family val="2"/>
        <charset val="204"/>
      </rPr>
      <t>Шелковисто-глянцевая краска, из серии латексных дисперсионных красок Opticryl. Тонкослойная (не забивает структуру), не содержит эмиссий и растворителей, класс укрывистости - 2. Отлично подходит для поверхностей, подвергающихся интенсивной чистке.</t>
    </r>
  </si>
  <si>
    <r>
      <t xml:space="preserve">Opticryl Gloss. </t>
    </r>
    <r>
      <rPr>
        <sz val="12"/>
        <color indexed="8"/>
        <rFont val="Arial Narrow"/>
        <family val="2"/>
        <charset val="204"/>
      </rPr>
      <t>Глянцевая краска из серии латексных дисперсионных красок Opticryl. Тонкослойная (не забивает структуру), не содержит эмиссий и растворителей, класс укрывистости - 2. Подходит для экстремально нагружаемых поверхностей.</t>
    </r>
  </si>
  <si>
    <t>дисперсионная краска для сложных поверхностей с добавлением силиконовой эмульсии, с увеличенным временем высыхания. Предназначена для окрашивания сложноосвещенных поверхностей ("косой свет"). Глубоко матовая, имеет ограниченный спектр колеровки, высокая степень белизны. Имеет сертификат TÜV как безвредный продукт, класс укрывистости -1.</t>
  </si>
  <si>
    <t>универсальная дисперсионная матовая краска. Широкий спектр колеровки, имеет сертификат TÜV как безвредный продукт. Легко наносится, класс укрывистости - 2.</t>
  </si>
  <si>
    <t xml:space="preserve">экологически чистая, силикатная краска. Имеет сертификат TÜV как безвредный продукт. Предназначена для людей, особо ценящих экологическую чистоту в доме. Материал колеруется в ограниченный диапазон цветов, не содержит растворителей и пластификаторов, эмиссий вредных веществ и субстанций, вызывающих эффект потемнения.                                                                                                           </t>
  </si>
  <si>
    <t>StoColor Climasan weiss (белая)</t>
  </si>
  <si>
    <t>StoColor Climasan getönt (колерованная) С1</t>
  </si>
  <si>
    <t>водная, изолирующая дисперсионная краска. Высокая степень белизны, 2-й класс влажного истирания, хорошая укрывистость, со слабым внутренним напряжением. Для нанесения на проблемные основания (например, пятна от никотина, копоти, места, пораженные лигнином)</t>
  </si>
  <si>
    <r>
      <t>структурная краска</t>
    </r>
    <r>
      <rPr>
        <sz val="12"/>
        <color indexed="8"/>
        <rFont val="Arial Narrow"/>
        <family val="2"/>
        <charset val="204"/>
      </rPr>
      <t xml:space="preserve"> с крупным наполнителем, подходит для создания различных декоративных покрытий различным инстументом, 2-й класс устойчивости к влажному истиранию (EN 13300)</t>
    </r>
  </si>
  <si>
    <t>декоративное водоразбавимое финишное покрытие (краска) с эффектом "металлик"  для наружных и внутренних работ</t>
  </si>
  <si>
    <t>01326-009</t>
  </si>
  <si>
    <t>01326-008</t>
  </si>
  <si>
    <t>01323-009</t>
  </si>
  <si>
    <t xml:space="preserve">минеральная декоративная известковая шпаклевка с вкраплениями цветного слюдяного пигмента для создания эффекта золотистого мерцания </t>
  </si>
  <si>
    <t>01323-008</t>
  </si>
  <si>
    <t>01321-024</t>
  </si>
  <si>
    <t>01321-023</t>
  </si>
  <si>
    <t>01321-022</t>
  </si>
  <si>
    <t>01321-021</t>
  </si>
  <si>
    <t>04245-003</t>
  </si>
  <si>
    <t>прозрачная, устойчивая к истиранию, колеруемая лазурь для StoCalce Fondo, StoMiral Kalk MP, StoDecolit MP, StoLook Struktur</t>
  </si>
  <si>
    <t>белый мраморный песок фракции 0,5-1,0 мм для придания рельефной шероховатой структуры StoCalce Veneziano и StoCalce Fondo</t>
  </si>
  <si>
    <t>прозрачный защитный воск для StoCalce Marmorino, StoCalce Veneziano, StoCalceFondo, StoCalce Effetto</t>
  </si>
  <si>
    <t>StoLook Wax  forte / воск</t>
  </si>
  <si>
    <t>смесь из нескольких видов натурального песка для создания декоративных  покрытий, например, в сочетании со Stolit Effect. Подходит для фасадов и интерьеров.</t>
  </si>
  <si>
    <t>круглая крышка для поверхностной маскировки дюбельных тарелок</t>
  </si>
  <si>
    <t>усиленная стекловолокнистая сетка для дополнительного армирования и улучшения прочности на сжатие в удароопасных и цокольных участках, устойчива к щелочам.</t>
  </si>
  <si>
    <t>01387-001</t>
  </si>
  <si>
    <t>StoMiral R 3,0 weiss (белая)</t>
  </si>
  <si>
    <t>00270-001</t>
  </si>
  <si>
    <t>00239-002</t>
  </si>
  <si>
    <t>00239-013</t>
  </si>
  <si>
    <t>00108-038</t>
  </si>
  <si>
    <t>00109-001</t>
  </si>
  <si>
    <t>StoSil  R 3,0 weiss (белая)</t>
  </si>
  <si>
    <t>00109-039</t>
  </si>
  <si>
    <t>00110-001</t>
  </si>
  <si>
    <t>StoSil MP weiss (белая)</t>
  </si>
  <si>
    <t>00110-034</t>
  </si>
  <si>
    <t>01380-001</t>
  </si>
  <si>
    <t>StoMiral K 1,5 weiss (белая)</t>
  </si>
  <si>
    <t>01381-001</t>
  </si>
  <si>
    <t>01214-001</t>
  </si>
  <si>
    <t>StoSilco MP weiss (белая)</t>
  </si>
  <si>
    <t xml:space="preserve">финишная штукатурка на основе силиконовых смол с моделируемой структурой </t>
  </si>
  <si>
    <t>водоразбавимая бесцветная грунтовка                        на силикатной основе, идеальна для минеральных покрытий</t>
  </si>
  <si>
    <t xml:space="preserve">органическая заполняющая шпаклевочная масса для машинного и ручного нанесения </t>
  </si>
  <si>
    <t xml:space="preserve">Банка </t>
  </si>
  <si>
    <t xml:space="preserve">Ведро </t>
  </si>
  <si>
    <t>1</t>
  </si>
  <si>
    <t>Коробка</t>
  </si>
  <si>
    <t>00142-047</t>
  </si>
  <si>
    <t>00237-018</t>
  </si>
  <si>
    <t>00237-093</t>
  </si>
  <si>
    <t>00292-001</t>
  </si>
  <si>
    <t>00292-011</t>
  </si>
  <si>
    <t>00292-019</t>
  </si>
  <si>
    <t>00292-020</t>
  </si>
  <si>
    <t>StoColor Sil Mineral weiss (белая)</t>
  </si>
  <si>
    <t>Sto Color Sil Mineral  getönt (колерованная) С 1</t>
  </si>
  <si>
    <t>00292-025</t>
  </si>
  <si>
    <t>00292-026</t>
  </si>
  <si>
    <t>StoColor Isol getönt (колерованная) С1</t>
  </si>
  <si>
    <t>02990-001</t>
  </si>
  <si>
    <t>02990-004</t>
  </si>
  <si>
    <t>02990-007</t>
  </si>
  <si>
    <t>02990-008</t>
  </si>
  <si>
    <t>20</t>
  </si>
  <si>
    <t>00518-001</t>
  </si>
  <si>
    <t>StoPrim Plex</t>
  </si>
  <si>
    <t>л</t>
  </si>
  <si>
    <t>Канистра</t>
  </si>
  <si>
    <t>00518-002</t>
  </si>
  <si>
    <t>00104-001</t>
  </si>
  <si>
    <t>StoSil  K 2,0 weiss (белая)</t>
  </si>
  <si>
    <t>00104-039</t>
  </si>
  <si>
    <t>00105-001</t>
  </si>
  <si>
    <t>StoSil  K 3,0 weiss (белая)</t>
  </si>
  <si>
    <t>01383-001</t>
  </si>
  <si>
    <t>00141-001</t>
  </si>
  <si>
    <t>Stolit R 1,5 weiss (белая)</t>
  </si>
  <si>
    <t>00141-046</t>
  </si>
  <si>
    <t>Sto-Calce Marmorino-Glättekelle 280 x 100/90 мм</t>
  </si>
  <si>
    <t>Sto-Calce Marmorino-Glättekelle 240 x 100/80 мм</t>
  </si>
  <si>
    <t>Sto-Calce Marmorino-Glättekelle 200 x 80/70 мм</t>
  </si>
  <si>
    <t>жесткая губка для обработки и выравнивания материалов StoCalce Fondo, StoCalce Effetto</t>
  </si>
  <si>
    <t>профессиональный полиамидный валик, дл. ворса 18 мм, набивка 8 мм, идеально подходит для дисперсий, латексных красок, пропиток, грунтовок глубокого проникновения</t>
  </si>
  <si>
    <t>полиамидный валик с коротким ворсом, дл. 12 мм, без набивки, идеально подходит для нанесения латексных, дисперсионных красок, грунтовок глубокого проникновения, пропиток</t>
  </si>
  <si>
    <t>грубый поролоновый валик, идеально подходит для структурирования штукатурки, шпаrлевки и структурной краски</t>
  </si>
  <si>
    <t xml:space="preserve">минеральная финишная штукатурка, усиленная органическими добавками - царапанная структура ("шуба") для минеральных оснований
</t>
  </si>
  <si>
    <t>минеральная финишная штукатурка, усиленная органическими добавками - бороздчатая структура ("короед") для минеральных оснований</t>
  </si>
  <si>
    <t xml:space="preserve">финишная штукатурка, усиленная органическими добавками - бороздчатая структура ("короед") для минеральных оснований
</t>
  </si>
  <si>
    <t xml:space="preserve">мелкозернистая минеральная штукатурка для имитации затертой штукатурки, необходимо покрывать фасадной краской  </t>
  </si>
  <si>
    <t>м</t>
  </si>
  <si>
    <t xml:space="preserve">Шлифовальные  материалы </t>
  </si>
  <si>
    <t>08335-001</t>
  </si>
  <si>
    <t>Sto-WDVS-Schleifpapier 420 x 200 мм K 16</t>
  </si>
  <si>
    <t>шлифовальная бумага для шлифовальной доски Sto-WDVS-Schleifbrett, для шлифования теплоизоляционного материала</t>
  </si>
  <si>
    <t>08335-002</t>
  </si>
  <si>
    <t>Sto-WDVS-Schleifbrett  420 x 200 мм</t>
  </si>
  <si>
    <t>алюминиевая шлифовальная доска с деревянной ручкой, в комплекте со шлифовальной бумагой K16</t>
  </si>
  <si>
    <t>Шпатели</t>
  </si>
  <si>
    <t>08290-015</t>
  </si>
  <si>
    <t>Sto-Flächenspachtel mit Softgriff abgerundet, 480 мм</t>
  </si>
  <si>
    <t>широкий шпатель с мягкой ручкой и закругленными углами</t>
  </si>
  <si>
    <t>08290-016</t>
  </si>
  <si>
    <t>Sto-Flächenspachtel mit Softgriff abgerundet, 570 мм</t>
  </si>
  <si>
    <t>Sto-Japanspachtelsatz mit Leichtmetallrücken</t>
  </si>
  <si>
    <t>набор из четырех японских шпателей шир. 50, 80, 105, 120 мм, из закаленной нержавеющей стали толщ. 0,3 мм, нерабочая грань из легкого металла.</t>
  </si>
  <si>
    <t>08356-001</t>
  </si>
  <si>
    <t>Sto-Stuckateurspachtel, 80 мм</t>
  </si>
  <si>
    <t>мастерок из закаленной нержавеющей стали толщ. 0,8 мм, с деревянной ручкой</t>
  </si>
  <si>
    <t>08356-002</t>
  </si>
  <si>
    <t>Sto-Stuckateurspachtel, 100 мм</t>
  </si>
  <si>
    <t>08313-028</t>
  </si>
  <si>
    <t>Sto-Malerspachtel Profi, 50 мм</t>
  </si>
  <si>
    <t>шпатель из закаленной стали с деревянной ручкой</t>
  </si>
  <si>
    <t>08313-029</t>
  </si>
  <si>
    <t>Sto-Malerspachtel Profi, 80 мм</t>
  </si>
  <si>
    <t>08288-001</t>
  </si>
  <si>
    <t>Sto-Glättekelle Profi 280 x 130 x 0,7 мм</t>
  </si>
  <si>
    <t>органическая финишная шпаклевочная масса, колеруется по системе StoColor System, предназначена для всех минеральных и органических оснований</t>
  </si>
  <si>
    <t>01917-007</t>
  </si>
  <si>
    <t>саморасширяющаяся уплотнительная лента для деформационных швов из импрегнированного мягкого пористого материала.</t>
  </si>
  <si>
    <t>саморасширяющаяся уплотнительная лента для  швов из импрегнированного мягкого пористого материала. Для долговечной изоляции мест примыкания.</t>
  </si>
  <si>
    <t>StoColor Lastic weiss (белая)</t>
  </si>
  <si>
    <t>StoColor Lastic getönt (колерованная) C1</t>
  </si>
  <si>
    <t>StoColor Silco Elast weiss (белая)</t>
  </si>
  <si>
    <t>StoColor Silco Elast getönt (колерованная) C1</t>
  </si>
  <si>
    <t>StoColor Sumpfkalk natur (натурального цвета)</t>
  </si>
  <si>
    <t>00319-103</t>
  </si>
  <si>
    <t>дисперсионно-силикатная краска для минеральных поверхностей. Низкий расход.</t>
  </si>
  <si>
    <t>Желез. банка</t>
  </si>
  <si>
    <t>Siliciumcarbid F 54</t>
  </si>
  <si>
    <t>Siliciumcarbid F 20</t>
  </si>
  <si>
    <t>Siliciumcarbid F 14</t>
  </si>
  <si>
    <t>Sto-Rissfüller fein (мелкозернистый)</t>
  </si>
  <si>
    <t>Баллон</t>
  </si>
  <si>
    <t>StoColor Isol W getönt (колерованная) С1</t>
  </si>
  <si>
    <t>StoLook Punto F giallo mori (желтый мрамор)</t>
  </si>
  <si>
    <t>StoLook Punto F coccio pesto (кирпичная мука)</t>
  </si>
  <si>
    <t>органическая финишная штукатурка с моделируемой структурой для наружных работ, применяется на минеральных и органических основаниях</t>
  </si>
  <si>
    <t>Sto-Rolleckwinkel 10х15 см.</t>
  </si>
  <si>
    <t xml:space="preserve">наполненная краска на силиконовой основе, применяется на неэластичных органических и минеральных основаниях, заполняет неровности, имеет структуру "апельсиновой корки"   </t>
  </si>
  <si>
    <t>00270-015</t>
  </si>
  <si>
    <t>00230-003</t>
  </si>
  <si>
    <t>00966-001</t>
  </si>
  <si>
    <t>00132-001</t>
  </si>
  <si>
    <t>Stolit K 2,0 weiss (белая)</t>
  </si>
  <si>
    <t>00132-003</t>
  </si>
  <si>
    <t>водоразбавимый дезинфицирующий раствор для обработки поверхностей, пораженных водорослями и/или грибком</t>
  </si>
  <si>
    <t>быстросохнущая антикоррозионная грунтовка на основе алкидных смол, содержит растворитель, хорошие адгезионные свойства при нанесении на цинк, оцинкованную сталь, алюминий</t>
  </si>
  <si>
    <t>00024-004</t>
  </si>
  <si>
    <t>00024-007</t>
  </si>
  <si>
    <t>00024-003</t>
  </si>
  <si>
    <t>00024-006</t>
  </si>
  <si>
    <t>00026-001</t>
  </si>
  <si>
    <t>00026-002</t>
  </si>
  <si>
    <t>00026-005</t>
  </si>
  <si>
    <t>00026-008</t>
  </si>
  <si>
    <t>00026-004</t>
  </si>
  <si>
    <t>00026-007</t>
  </si>
  <si>
    <t>00026-003</t>
  </si>
  <si>
    <t>00026-006</t>
  </si>
  <si>
    <t>00028-001</t>
  </si>
  <si>
    <t>StoLevell In Repair</t>
  </si>
  <si>
    <t>Туба</t>
  </si>
  <si>
    <t>01214-013</t>
  </si>
  <si>
    <t>специальная наружная штукатурка на искусственных смолах. Высокая защита от атмосферных воздействий, хорошая паропроницаемость.</t>
  </si>
  <si>
    <t>финишная штукатурка на основе силикатных смол с моделируемой структурой для минеральных оснований</t>
  </si>
  <si>
    <r>
      <t>Opticryl Matt.</t>
    </r>
    <r>
      <rPr>
        <sz val="12"/>
        <rFont val="Arial Narrow"/>
        <family val="2"/>
        <charset val="204"/>
      </rPr>
      <t xml:space="preserve"> Серия акриловых дисперсионных красок. Устойчивы к механическим воздействиям, имеют сертификат TÜV как безвредный продукт. Очень тонкая структура, идеально подходят для окрашивания рельефной поверхности, колеруются в широкий спектр цветов. Матовая краска из серии латексных дисперсионных красок Opticryl. Тонкослойная (не забивает структуру), не содержит эмиссий и растворителей, класс укрывистости - 2.</t>
    </r>
  </si>
  <si>
    <t>проверенная на отсутствие вредных примесей, дисперсионная шелковисто-глянцевая краска с высокой укрывистостью. Однослойная, очень высокая степень белизны. Устойчива к мытью, не содержит растворителей и пластификаторов, с очень слабой эммисией вредных веществ, имеет сертификат TÜV как безвредный продукт. Не содержит субстанций, способствующих образованию "черных пятен" (отложение копоти и пыли на стенах).</t>
  </si>
  <si>
    <t>кельма из нержавеющей стали толщ. 0,7 мм для нанесения финишных штукатурок</t>
  </si>
  <si>
    <t>двухкомпонентный полуматовый водоразбавимый лак на основе эпоксидной смолы, без растворителя, для запечатывания минеральных оснований</t>
  </si>
  <si>
    <t>органическая шпаклевка-клей для гидроизоляции в области цоколя и соприкосновения с землей</t>
  </si>
  <si>
    <t>StoEffect Vetro</t>
  </si>
  <si>
    <t>00180-025</t>
  </si>
  <si>
    <t>00180-030</t>
  </si>
  <si>
    <t>00180-031</t>
  </si>
  <si>
    <t>00180-032</t>
  </si>
  <si>
    <t>00024-001</t>
  </si>
  <si>
    <t>00024-002</t>
  </si>
  <si>
    <t>00024-005</t>
  </si>
  <si>
    <t>00024-008</t>
  </si>
  <si>
    <t>StoMiral Nivell F (мелкозернистая)</t>
  </si>
  <si>
    <t>00230-001</t>
  </si>
  <si>
    <t>00231-004</t>
  </si>
  <si>
    <t>00113-020</t>
  </si>
  <si>
    <t>StoMiral MP weiss (белая)</t>
  </si>
  <si>
    <t>00113-023</t>
  </si>
  <si>
    <t>01388-001</t>
  </si>
  <si>
    <t>00186-001</t>
  </si>
  <si>
    <t>StoSilco K 2,0 weiss (белая)</t>
  </si>
  <si>
    <t>00186-026</t>
  </si>
  <si>
    <t>00187-001</t>
  </si>
  <si>
    <t>StoSilco K 3,0 weiss (белая)</t>
  </si>
  <si>
    <t>Рулон</t>
  </si>
  <si>
    <t>07845_011</t>
  </si>
  <si>
    <t>07845_014</t>
  </si>
  <si>
    <t>01385-001</t>
  </si>
  <si>
    <t>StoMiral R 1,5 weiss (белая)</t>
  </si>
  <si>
    <t>Sto-Strukturputz K 2,0 weiss (белая)</t>
  </si>
  <si>
    <t>StoColor S fein weiss (мелкий наполнитель, белая)</t>
  </si>
  <si>
    <t>00300-001</t>
  </si>
  <si>
    <t>00300-007</t>
  </si>
  <si>
    <t>00302-001</t>
  </si>
  <si>
    <t>00302-005</t>
  </si>
  <si>
    <t>00282-001</t>
  </si>
  <si>
    <t>00889-001</t>
  </si>
  <si>
    <t xml:space="preserve">StoPrim Fungal </t>
  </si>
  <si>
    <t>00889-005</t>
  </si>
  <si>
    <t>00289-026</t>
  </si>
  <si>
    <t>00517-001</t>
  </si>
  <si>
    <t>00517-008</t>
  </si>
  <si>
    <t>StoPrep Miral natur (натурального цвета)</t>
  </si>
  <si>
    <t>00747-001</t>
  </si>
  <si>
    <t>Stolit K 1,5 weiss (белая)</t>
  </si>
  <si>
    <t>00131-053</t>
  </si>
  <si>
    <t>00206-006</t>
  </si>
  <si>
    <t>00206-004</t>
  </si>
  <si>
    <t>Артикул</t>
  </si>
  <si>
    <t>09257-002</t>
  </si>
  <si>
    <t>09050-002</t>
  </si>
  <si>
    <t>09049-002</t>
  </si>
  <si>
    <t>09065-001</t>
  </si>
  <si>
    <t>09019-002</t>
  </si>
  <si>
    <t>Ведро желтое с логотипом Sto - 1,8 литра</t>
  </si>
  <si>
    <t>Ведро желтое с логотипом Sto - 3,2 литра</t>
  </si>
  <si>
    <t>органическая, армированная волокнами, усиленная финишная штукатурка с царапанной структурой ("шуба"), применяется на минеральных и органических основаниях</t>
  </si>
  <si>
    <t xml:space="preserve">органическая, армированная волокнами, усиленная финишная штукатурка с бороздчатой структурой ("короед") для наружных работ, применяется на минеральных и органических основаниях
</t>
  </si>
  <si>
    <t>дистанционная шайба с вырезом по центру для механического крепления, из пластмассы, для выравнивания неровностей основания при креплении фиксирующих реек, цокольных шин. Упаковка 100 шт.</t>
  </si>
  <si>
    <t>00920_003</t>
  </si>
  <si>
    <t>StoColor Puran Satin getönt (колерованная) С1,                                    комплект из 2-х компонентов</t>
  </si>
  <si>
    <t>StoColor Puran Satin weiss (белая),                                   комплект из 2-х компонентов</t>
  </si>
  <si>
    <r>
      <t xml:space="preserve">порошок для подмешивания в StoLook Wax, StoLook Wax forte и StoLook Lasura </t>
    </r>
    <r>
      <rPr>
        <b/>
        <sz val="12"/>
        <color indexed="8"/>
        <rFont val="Arial Narrow"/>
        <family val="2"/>
        <charset val="204"/>
      </rPr>
      <t xml:space="preserve">с целью придания медного эффекта  </t>
    </r>
  </si>
  <si>
    <r>
      <t xml:space="preserve">порошок для подмешивания в StoLook Wax, StoLook Wax forte и StoLook Lasura </t>
    </r>
    <r>
      <rPr>
        <b/>
        <sz val="12"/>
        <color indexed="8"/>
        <rFont val="Arial Narrow"/>
        <family val="2"/>
        <charset val="204"/>
      </rPr>
      <t xml:space="preserve">с целью придания серебристого эффекта  </t>
    </r>
  </si>
  <si>
    <r>
      <t xml:space="preserve">порошок для подмешивания в StoLook Wax, StoLook Wax forte и StoLook Lasura </t>
    </r>
    <r>
      <rPr>
        <b/>
        <sz val="12"/>
        <color indexed="8"/>
        <rFont val="Arial Narrow"/>
        <family val="2"/>
        <charset val="204"/>
      </rPr>
      <t xml:space="preserve">с целью придания золотистого эффекта  </t>
    </r>
  </si>
  <si>
    <t>00282-002</t>
  </si>
  <si>
    <t>00571-002</t>
  </si>
  <si>
    <t>16</t>
  </si>
  <si>
    <t>StoLook Oro</t>
  </si>
  <si>
    <t>04257-001</t>
  </si>
  <si>
    <t>StoLook Argento</t>
  </si>
  <si>
    <t>00735-017</t>
  </si>
  <si>
    <t>00163-001</t>
  </si>
  <si>
    <t>02970-002</t>
  </si>
  <si>
    <t>Sto-Baukleber</t>
  </si>
  <si>
    <t>00829-004</t>
  </si>
  <si>
    <t>00163-006</t>
  </si>
  <si>
    <t>StoLook Wax / воск</t>
  </si>
  <si>
    <t>StoSilco K 1,0 fein getönt (мелкозернистая колерованная) C1</t>
  </si>
  <si>
    <t xml:space="preserve">StoNivellit getönt (колерованная) C1  </t>
  </si>
  <si>
    <t>Stolit Milano getönt (колерованная) C1</t>
  </si>
  <si>
    <t>Stolit Effect getönt (колерованная) C1</t>
  </si>
  <si>
    <t>Stolit MP getönt (колерованная) C1</t>
  </si>
  <si>
    <t>09548-002</t>
  </si>
  <si>
    <t>09548-001</t>
  </si>
  <si>
    <t xml:space="preserve">StoColor Lotusan getönt (колер.) C1 </t>
  </si>
  <si>
    <t>00282-005</t>
  </si>
  <si>
    <t>00282-006</t>
  </si>
  <si>
    <t>2,5</t>
  </si>
  <si>
    <t>01011_001</t>
  </si>
  <si>
    <t>01011_002</t>
  </si>
  <si>
    <t>01011_003</t>
  </si>
  <si>
    <t>01011_004</t>
  </si>
  <si>
    <t>01011_005</t>
  </si>
  <si>
    <t>01011_006</t>
  </si>
  <si>
    <t>01011_007</t>
  </si>
  <si>
    <t>01011_008</t>
  </si>
  <si>
    <t>00097-001</t>
  </si>
  <si>
    <t>00097-003</t>
  </si>
  <si>
    <t>00206-052</t>
  </si>
  <si>
    <t>00872-001</t>
  </si>
  <si>
    <t>Мешок</t>
  </si>
  <si>
    <t>08376-001</t>
  </si>
  <si>
    <t>StoColor Basic weiss (белая)</t>
  </si>
  <si>
    <t xml:space="preserve">уголок ПВХ со стеклосеткой / профиль для формирования канта (угол 90˚). Длина - 250 см. </t>
  </si>
  <si>
    <t>органическая шпаклевка для заполнения и выравнивания небольших площадей, подходит для древесины, бетона</t>
  </si>
  <si>
    <t>09217-003</t>
  </si>
  <si>
    <t>StoCalce Activ MP 1,0 (натуральный белый)</t>
  </si>
  <si>
    <t>дисперсионно - силикатная лазурь для нанесения лессирующего финишного покрытия.</t>
  </si>
  <si>
    <t>Gewebewinkel/ уголок 2,5м стеклосетка 10х15</t>
  </si>
  <si>
    <t xml:space="preserve">универсальная армирующая сетка из стекловолокна, устойчива к воздействию щелочей. Ширина 110 см.  </t>
  </si>
  <si>
    <t>эластичная фасадная краска на основе силиконовой смолы, сохраняет эластичность  при низких температурах. Рекомендована в системе санации Sto-Risssanierungssystem</t>
  </si>
  <si>
    <t>08780-003</t>
  </si>
  <si>
    <t>08780-004</t>
  </si>
  <si>
    <t>01247_001</t>
  </si>
  <si>
    <t>02131_001</t>
  </si>
  <si>
    <t>02132_001</t>
  </si>
  <si>
    <t>02132_002</t>
  </si>
  <si>
    <t>02142_001</t>
  </si>
  <si>
    <t>02142_002</t>
  </si>
  <si>
    <t>14524_002</t>
  </si>
  <si>
    <t>14524_001</t>
  </si>
  <si>
    <t>14006_031</t>
  </si>
  <si>
    <t>14006_032</t>
  </si>
  <si>
    <t>14007_037</t>
  </si>
  <si>
    <t>14007_036</t>
  </si>
  <si>
    <t>14009_002</t>
  </si>
  <si>
    <t>14009_001</t>
  </si>
  <si>
    <t>00225_002</t>
  </si>
  <si>
    <t>04878_025</t>
  </si>
  <si>
    <t>04878_026</t>
  </si>
  <si>
    <t>04878_027</t>
  </si>
  <si>
    <t>04878_028</t>
  </si>
  <si>
    <t>04878_029</t>
  </si>
  <si>
    <t>04878_030</t>
  </si>
  <si>
    <t>04878_031</t>
  </si>
  <si>
    <t>04878_032</t>
  </si>
  <si>
    <t>04878_033</t>
  </si>
  <si>
    <t xml:space="preserve">органическая финишная штукатурка (с высокой паропроницаемостью) с бороздчатой структурой ("короед") для наружных работ, применяется на минеральных и органических основаниях.                                                              </t>
  </si>
  <si>
    <t xml:space="preserve">органическая финишная штукатурка (с высокой паропроницаемостью) с зернистой структурой ("шуба") для наружных работ, применяется на минеральных и органических основаниях.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</si>
  <si>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00846_001</t>
  </si>
  <si>
    <t>Соединитель для цокольных шин 30 mm</t>
  </si>
  <si>
    <t>01247_003</t>
  </si>
  <si>
    <t>04806-012</t>
  </si>
  <si>
    <t>08441-013</t>
  </si>
  <si>
    <t>StoCorr Metallac getönt (колерованная)</t>
  </si>
  <si>
    <t>StoLevell Basic</t>
  </si>
  <si>
    <t>01373_129</t>
  </si>
  <si>
    <t>StoPrim Color getönt (колерованное) C1</t>
  </si>
  <si>
    <t>промежуточное покрытие на силиконо-кремниевой основе для твердых, гладких, слабовпитывающих оснований</t>
  </si>
  <si>
    <t>08744-001</t>
  </si>
  <si>
    <t>StoMiral K 1,0 weiss (белая)</t>
  </si>
  <si>
    <t>00866-001</t>
  </si>
  <si>
    <t>StoSuperlit Protect  transparent (прозрачный)</t>
  </si>
  <si>
    <t>прозрачное защитное, полуглянцевое покрытие, идеально подходит для старых мозаичных штукатурок типа StoSuperlit.</t>
  </si>
  <si>
    <t xml:space="preserve">StoColl KM </t>
  </si>
  <si>
    <t>00915_002</t>
  </si>
  <si>
    <t>специальная стеклосетка для систем с клинкером, натуральным камнем и т.п.</t>
  </si>
  <si>
    <t>00822-001</t>
  </si>
  <si>
    <t>StoLevell in Resist</t>
  </si>
  <si>
    <t>органическая шпаклевка для влажных помещений</t>
  </si>
  <si>
    <t>00819-001</t>
  </si>
  <si>
    <t>StoLevell in Sil</t>
  </si>
  <si>
    <t>дисперсионная силикатная шпаклевка для минеральных и органических оснований, проста в применении, наносится вручную, легко шлифуется</t>
  </si>
  <si>
    <t>01230-001</t>
  </si>
  <si>
    <t>StoLevell In G</t>
  </si>
  <si>
    <t>грубая органическая шпаклевка</t>
  </si>
  <si>
    <t>09378-002</t>
  </si>
  <si>
    <t>09378-001</t>
  </si>
  <si>
    <t>StoColor Supermatt weiss (белый)</t>
  </si>
  <si>
    <t>StoColor Supermatt getönt (колерованная) C1</t>
  </si>
  <si>
    <t>00097-020</t>
  </si>
  <si>
    <t>00097-021</t>
  </si>
  <si>
    <t>09547-004</t>
  </si>
  <si>
    <t>09547-003</t>
  </si>
  <si>
    <t>высококачественная силикатная краска для внутренних работ</t>
  </si>
  <si>
    <t>04970-001</t>
  </si>
  <si>
    <t>04970-002</t>
  </si>
  <si>
    <t>StoSil Patina  transparent (прозрачный)</t>
  </si>
  <si>
    <t>прозрачная, устойчивая к истиранию, колеруемая лазурь</t>
  </si>
  <si>
    <t>00164-001</t>
  </si>
  <si>
    <t>StoLook Mica Grossa</t>
  </si>
  <si>
    <t>декоративная грубая слюдяная добавка в материалы, особенно хорошо сочетается с материалами известковой серии Linea di Calce</t>
  </si>
  <si>
    <t>00557-001</t>
  </si>
  <si>
    <t>00557-002</t>
  </si>
  <si>
    <t>StoDivers ST</t>
  </si>
  <si>
    <t>Пласт. мешок</t>
  </si>
  <si>
    <t>специальный загуститель, идеально подходит для добавления в StoColor Metallic для получения структуры "шелк"</t>
  </si>
  <si>
    <t>противоскользящая добавка, для интерьерных работ, в качестве декоративной добавки к краске StoColor Metallic</t>
  </si>
  <si>
    <t>02131_002</t>
  </si>
  <si>
    <t>02399-004</t>
  </si>
  <si>
    <t>StoAqua Top Satin 5l колеров. С1</t>
  </si>
  <si>
    <t>02399-005</t>
  </si>
  <si>
    <t>StoAqua Top Satin 2,5l колеров. С1</t>
  </si>
  <si>
    <t>02499-004</t>
  </si>
  <si>
    <t>StoAqua Top In  2,5 l. колеров. С1</t>
  </si>
  <si>
    <t>StoCorr Finish колерованный</t>
  </si>
  <si>
    <t>08441-015</t>
  </si>
  <si>
    <t>StoCorr Metallac getönt колерованный (1,0 л.)</t>
  </si>
  <si>
    <t>08430-001</t>
  </si>
  <si>
    <t>StoRadiatorlac AF краска для радиаторов и труб</t>
  </si>
  <si>
    <t xml:space="preserve">цементно-серый минеральный клеящий и армирующий раствор для минеральных оснований. </t>
  </si>
  <si>
    <t>08414-004</t>
  </si>
  <si>
    <t>08303-004</t>
  </si>
  <si>
    <t>03299-005</t>
  </si>
  <si>
    <t>14505-003</t>
  </si>
  <si>
    <t>14360-003</t>
  </si>
  <si>
    <t>StoColor Photosan weiss (белая)</t>
  </si>
  <si>
    <t>StoColor Photosan getönt (колерованная) C1</t>
  </si>
  <si>
    <t>StoEffect Terrazzo natur (натурального цвета)</t>
  </si>
  <si>
    <t>Sto-Effect Terrazzo natur (натурального цвета)</t>
  </si>
  <si>
    <t>09351/004</t>
  </si>
  <si>
    <t>лазурь по дереву, для внутренних работ на основе акрилата. Соответствует EN 71-3 (безопасность игрушек), устойчива к слюне и поту. Не желтеет! Колеруется по системе StoColor, RAL, Holzfarbtöne (Цвета древесины)</t>
  </si>
  <si>
    <t>прозрачное дисперс. покрытие с мелкими от-ражающими слюдяными хлопьями, 2-й класс устойчивости к влажному истиранию (EN 13300)</t>
  </si>
  <si>
    <t>полиамидный валик с коротким ворсом 8 мм, идеален для 2-К , эпоксидов и лаков, длина 25 см</t>
  </si>
  <si>
    <t>StoPrim Micro</t>
  </si>
  <si>
    <t>Stolit K 6,0 weiss (белая)</t>
  </si>
  <si>
    <t>Stolit R 6,0 weiss (белая)</t>
  </si>
  <si>
    <t>StoColor Dryonic weiss (белая)</t>
  </si>
  <si>
    <t>StoColor Lotusan weiss (белая)</t>
  </si>
  <si>
    <t>StoColor Top weiss (белая)</t>
  </si>
  <si>
    <t>00861_012</t>
  </si>
  <si>
    <t>StoPrim Solid</t>
  </si>
  <si>
    <t>универсальная водорастворимая грунтовка - концентрат на основе акрилата с модифицирующими добавками. Разбавляется водой в соотношении 1:4. Глубоко проникает, хорошо укрепляет основание.</t>
  </si>
  <si>
    <t>08401-011</t>
  </si>
  <si>
    <t>Sto-Allgrund AF getönt (колерованная)</t>
  </si>
  <si>
    <t>00801_118</t>
  </si>
  <si>
    <t>00801_122</t>
  </si>
  <si>
    <t>09548-024</t>
  </si>
  <si>
    <t>09548-023</t>
  </si>
  <si>
    <t>StoColor Dryonic Wood weiss (белая)</t>
  </si>
  <si>
    <t xml:space="preserve">StoColor Dryonic Wood getönt (колер.) C1 </t>
  </si>
  <si>
    <t>00044-004</t>
  </si>
  <si>
    <t>00044-002</t>
  </si>
  <si>
    <t>StoCryl BF 700 getönt (колерованное)</t>
  </si>
  <si>
    <t>StoCryl BF 700 weiss (белое)</t>
  </si>
  <si>
    <t>00044-022</t>
  </si>
  <si>
    <t>00081-002</t>
  </si>
  <si>
    <t>однокомпонентное, эффектное покрытие. Может наноситься в различных техниках, придает металлический блеск. Колеруется в ограниченный спектр цветов по вееру StoColor Metallic</t>
  </si>
  <si>
    <t>15003-189</t>
  </si>
  <si>
    <t>StoCryl BF 700 Metallic (база, серебристая)</t>
  </si>
  <si>
    <t>00044-122</t>
  </si>
  <si>
    <t>StoCryl BF 700 Metallic (колерованная, серебристая) C1</t>
  </si>
  <si>
    <t>15003-188</t>
  </si>
  <si>
    <t>StoCryl BF 700 Metallic (база, золотистая)</t>
  </si>
  <si>
    <t>StoCryl BF 700 Metallic (колерованная, золотистая) C1</t>
  </si>
  <si>
    <t xml:space="preserve">StoCalce Fondo naturweiss (натур. бел.) </t>
  </si>
  <si>
    <t>StoCalce Fondo getönt (колеров.)</t>
  </si>
  <si>
    <t>StoCalce Effetto naturweiss (натур. бел.)</t>
  </si>
  <si>
    <t xml:space="preserve">StoCalce Marmorino naturweiss (натур. бел.) </t>
  </si>
  <si>
    <t>StoCalce Veneziano (натур.бел.)</t>
  </si>
  <si>
    <r>
      <rPr>
        <b/>
        <sz val="12"/>
        <color indexed="8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Надежная силиконовая матовая фасадная краска. Отлично колеруется во многие цвета, укрывистая. При правильном нанесении надежно защищает фасад на многие года. </t>
    </r>
  </si>
  <si>
    <t>эмаль на алкидной основе, не желтеет, выдерживает высокие температуры</t>
  </si>
  <si>
    <t>усиленный цементно-серый минеральный клеящий раствор для неровных органических и минеральных неэластичных оснований</t>
  </si>
  <si>
    <t>08254-009</t>
  </si>
  <si>
    <t>Sto-Farbrollerbügel Ø 8 мм, для валиков 18-20 см, дл. 29 см</t>
  </si>
  <si>
    <t>08254-010</t>
  </si>
  <si>
    <t>Sto-Farbrollerbügel Ø 8 мм, для валиков 25-27 см, дл. 29 см</t>
  </si>
  <si>
    <t>08302-010</t>
  </si>
  <si>
    <t>Sto-Farbrollerbügel Ø 6 мм, для валиков 10-12 см, дл. 42 см</t>
  </si>
  <si>
    <t>14026_129</t>
  </si>
  <si>
    <t>14026_229</t>
  </si>
  <si>
    <t>00217-082</t>
  </si>
  <si>
    <t>00217-079</t>
  </si>
  <si>
    <t>StoColor Silco weiss (белая)</t>
  </si>
  <si>
    <t>17811-006</t>
  </si>
  <si>
    <t>Sto-Malerwalze  Standard 250 mm Langflor 18 мм</t>
  </si>
  <si>
    <t>00728_102</t>
  </si>
  <si>
    <t>StoLevell Basic K/StoColl Basic</t>
  </si>
  <si>
    <t>цементно-серый минеральный клеящий раствор для минеральных неэластичных оснований</t>
  </si>
  <si>
    <t>04346-019</t>
  </si>
  <si>
    <t>StoLevell Reno weiss (белая)</t>
  </si>
  <si>
    <t>StoColor Solical (белая)</t>
  </si>
  <si>
    <t>StoColor Solical Fill (белая)</t>
  </si>
  <si>
    <t>StoColor Solical (колерованная) C1</t>
  </si>
  <si>
    <t>StoColor Solical Fill (колерованная) C1</t>
  </si>
  <si>
    <t>09549-002</t>
  </si>
  <si>
    <t>09549-001</t>
  </si>
  <si>
    <t>00058-002</t>
  </si>
  <si>
    <t>00058-001</t>
  </si>
  <si>
    <t>фасад</t>
  </si>
  <si>
    <t>универсальный</t>
  </si>
  <si>
    <t>Вид материала</t>
  </si>
  <si>
    <t>грунт проникающий</t>
  </si>
  <si>
    <t>от</t>
  </si>
  <si>
    <t>до</t>
  </si>
  <si>
    <t>грунт изолирующий</t>
  </si>
  <si>
    <t>акрил-силоксан</t>
  </si>
  <si>
    <t>акрил</t>
  </si>
  <si>
    <t>силикон</t>
  </si>
  <si>
    <t>силикат</t>
  </si>
  <si>
    <t>растворитель</t>
  </si>
  <si>
    <t>металл</t>
  </si>
  <si>
    <t>грунт антикоррозионный</t>
  </si>
  <si>
    <t>Наличие на складе</t>
  </si>
  <si>
    <t>Рекомендованный ассортимент</t>
  </si>
  <si>
    <t>●</t>
  </si>
  <si>
    <t>древесина</t>
  </si>
  <si>
    <t>вода</t>
  </si>
  <si>
    <t>биоцид</t>
  </si>
  <si>
    <t>кг/м²</t>
  </si>
  <si>
    <t>Производство</t>
  </si>
  <si>
    <t>DE</t>
  </si>
  <si>
    <t>RU</t>
  </si>
  <si>
    <t>л/м²</t>
  </si>
  <si>
    <t>шпатлевка</t>
  </si>
  <si>
    <t>н/д</t>
  </si>
  <si>
    <t>штукатурка</t>
  </si>
  <si>
    <t>цемент</t>
  </si>
  <si>
    <t>герметик</t>
  </si>
  <si>
    <t>гибридный</t>
  </si>
  <si>
    <t>л/м.п.</t>
  </si>
  <si>
    <t>гидроизоляция</t>
  </si>
  <si>
    <t>декоративная штукатурка</t>
  </si>
  <si>
    <t>гидрофобизатор</t>
  </si>
  <si>
    <t>грунт адгезионный</t>
  </si>
  <si>
    <t>Область применения</t>
  </si>
  <si>
    <t>силикон/Лотос</t>
  </si>
  <si>
    <t>краска</t>
  </si>
  <si>
    <t xml:space="preserve">л/м² </t>
  </si>
  <si>
    <t>09548-035</t>
  </si>
  <si>
    <t>09548-033</t>
  </si>
  <si>
    <t xml:space="preserve">StoColor Dryonic S getönt (колер.) C1 </t>
  </si>
  <si>
    <t>09548-015</t>
  </si>
  <si>
    <t>соль-силикат</t>
  </si>
  <si>
    <t>лазурь</t>
  </si>
  <si>
    <t>структурная краска</t>
  </si>
  <si>
    <t>санирующая краска</t>
  </si>
  <si>
    <t>известь</t>
  </si>
  <si>
    <t>эффектная добавка</t>
  </si>
  <si>
    <t>Н/Д</t>
  </si>
  <si>
    <t>клей- армировка СФТК</t>
  </si>
  <si>
    <t>клей</t>
  </si>
  <si>
    <t>полиуретан</t>
  </si>
  <si>
    <t>сетка</t>
  </si>
  <si>
    <t>стеклоткань</t>
  </si>
  <si>
    <t>Sto-Glasfasergewebe G / стеклосетка G 100cм</t>
  </si>
  <si>
    <t>Sto-Panzergewebe/ панцерная сетка 100 см</t>
  </si>
  <si>
    <t>м/м²</t>
  </si>
  <si>
    <t>Sto-Detailgewebe/ сетка архитектурная 100 см</t>
  </si>
  <si>
    <t>уголок</t>
  </si>
  <si>
    <t>ПВХ стеклоткань</t>
  </si>
  <si>
    <t>м/мп</t>
  </si>
  <si>
    <t>профиль примыкания</t>
  </si>
  <si>
    <t>эмаль</t>
  </si>
  <si>
    <t>алкид</t>
  </si>
  <si>
    <t>Основа материала</t>
  </si>
  <si>
    <t>интерьер</t>
  </si>
  <si>
    <t>Класс влажного истирания</t>
  </si>
  <si>
    <t>Класс укрывистости</t>
  </si>
  <si>
    <t>StoLevell In RS</t>
  </si>
  <si>
    <t>01276-008</t>
  </si>
  <si>
    <t>минеральная шпаклевка для заполнения монтажных швов бетонных плит перекрытий, шпаклевание бетона и т.п.</t>
  </si>
  <si>
    <t>гипс</t>
  </si>
  <si>
    <t>09609-001</t>
  </si>
  <si>
    <t>StoPrim GT</t>
  </si>
  <si>
    <t>Степень матовости</t>
  </si>
  <si>
    <t>matt</t>
  </si>
  <si>
    <t>satinmatt</t>
  </si>
  <si>
    <t>satin</t>
  </si>
  <si>
    <t>gloss</t>
  </si>
  <si>
    <t>StoColor Sil Comfort weiss (белая)</t>
  </si>
  <si>
    <t>StoColor Sil Comfort  getönt (колерованная) С 1</t>
  </si>
  <si>
    <t>00199-004</t>
  </si>
  <si>
    <t>StoColor Sil Premium weiß</t>
  </si>
  <si>
    <t>StoColor Sil Premium getönt   (колерованная) С 1</t>
  </si>
  <si>
    <t>stumpfmatt</t>
  </si>
  <si>
    <t>краска изолирующая</t>
  </si>
  <si>
    <t xml:space="preserve">матовая изолирующая краска на основе растворителя,  2-й класс укрывистости, 2-й класс устойчивости к влажному истиранию, высокая степень белизны, хорошая укрывистость, со слабым внутренним напряжением. Для нанесения на проблемные основания (например, пятна от никотина, копоти, воды)        </t>
  </si>
  <si>
    <t>краска структурная</t>
  </si>
  <si>
    <t>StoLook Decor Fine 1 мм weiss (белое)</t>
  </si>
  <si>
    <t>StoLook Decor Fine 1 мм getönt (колерованное)</t>
  </si>
  <si>
    <t>StoLook Decor Medium 1,5 мм weiss (белое)</t>
  </si>
  <si>
    <t>StoLook Decor Medium 1,5 мм getönt (колерованное)</t>
  </si>
  <si>
    <t>transparent</t>
  </si>
  <si>
    <t>краска металлик</t>
  </si>
  <si>
    <t>полы</t>
  </si>
  <si>
    <t>StoCryl BF 750</t>
  </si>
  <si>
    <t>лак</t>
  </si>
  <si>
    <t>декоративное покрытие</t>
  </si>
  <si>
    <t>слюда</t>
  </si>
  <si>
    <t>мрамор</t>
  </si>
  <si>
    <t>минерал</t>
  </si>
  <si>
    <t>воск</t>
  </si>
  <si>
    <t>скипидар</t>
  </si>
  <si>
    <t>загуститель</t>
  </si>
  <si>
    <t>стекло</t>
  </si>
  <si>
    <t>Уникальная краска на основе сольсиликата! Отлично противостоит атмосферным осадкам, очень высокая паропроницаемость, 100% адгезия к минеральным основаниям</t>
  </si>
  <si>
    <t>Уникальная структурная краска на основе сольсиликата! Отлично противостоит атмосферным осадкам, очень высокая паропроницаемость, 100% адгезия к минеральным основаниям</t>
  </si>
  <si>
    <t>00832-006</t>
  </si>
  <si>
    <t>шт./мп</t>
  </si>
  <si>
    <t>ПВХ</t>
  </si>
  <si>
    <t>цокольный профиль</t>
  </si>
  <si>
    <t>компенсатор</t>
  </si>
  <si>
    <t>ПСУЛ</t>
  </si>
  <si>
    <t xml:space="preserve">Dehnfugenprofil/ профиль деформационный Typ E 2,5м </t>
  </si>
  <si>
    <t xml:space="preserve">Dehnfugenprofil/ профиль деформационный Typ V 2,5м </t>
  </si>
  <si>
    <t>01897-017</t>
  </si>
  <si>
    <t>01897-018</t>
  </si>
  <si>
    <t>профиль для обработки деформационных швов на плоскости с интегрированной стекловолокнистой сеткой</t>
  </si>
  <si>
    <t>профиль для обработки деформационных швов в углах с интегрированной стекловолокнистой сеткой</t>
  </si>
  <si>
    <t>01897-019</t>
  </si>
  <si>
    <t>Sto-Dehnfugen-Abdeckprofil E 250 cm</t>
  </si>
  <si>
    <t>00810-015</t>
  </si>
  <si>
    <t>дюбель</t>
  </si>
  <si>
    <t>пластик/ металл</t>
  </si>
  <si>
    <t>шт/м²</t>
  </si>
  <si>
    <t>заглушка</t>
  </si>
  <si>
    <t>EPS</t>
  </si>
  <si>
    <t>MW</t>
  </si>
  <si>
    <t>фреза</t>
  </si>
  <si>
    <t>00199-010</t>
  </si>
  <si>
    <t>00199-003</t>
  </si>
  <si>
    <t>00199-009</t>
  </si>
  <si>
    <t>StoPox WL 150 transparent/ прозрачный , SET</t>
  </si>
  <si>
    <t>двухкомпонентный глянцевый водоразбавимый лак на основе эпоксидной смолы, без растворителя, для запечатывания минеральных оснований</t>
  </si>
  <si>
    <t>StoPox WL 100 VAR SET, C1</t>
  </si>
  <si>
    <t>03470/008</t>
  </si>
  <si>
    <t>StoPox MS 200 VAR SET, C1</t>
  </si>
  <si>
    <t>двухкомпонентная глянцевая водоразбавимая краска на основе эпоксидной смолы, без растворителя, для цветного запечатывания минеральных оснований полов и стен подвержанных высокими механическими и химическими воздействиями</t>
  </si>
  <si>
    <t>однокомпонентная напольная краска, устойчива к механическим нагрузкам, полуматовая. Колеруется в различные цвета.</t>
  </si>
  <si>
    <t>Цветовая гамма</t>
  </si>
  <si>
    <t>кол-во</t>
  </si>
  <si>
    <t>ед. изм.</t>
  </si>
  <si>
    <t>вид упак.</t>
  </si>
  <si>
    <t>Грунтовки</t>
  </si>
  <si>
    <t>66502_001</t>
  </si>
  <si>
    <t>Грунтовка проникающая универсальная EH концентрат</t>
  </si>
  <si>
    <t xml:space="preserve">воднодисперсионная  грунтовка для обработки сильновпитывающих оснований </t>
  </si>
  <si>
    <t>66503_009</t>
  </si>
  <si>
    <t>Грунтовка адгезионная HC-4, белая</t>
  </si>
  <si>
    <t>вся</t>
  </si>
  <si>
    <t>воднодисперсионая адгезионная грунтовка</t>
  </si>
  <si>
    <t>66503_010</t>
  </si>
  <si>
    <t>Грунтовка адгезионная HC-4 (колерованная С1)</t>
  </si>
  <si>
    <t>Декоративные штукатурки: органические</t>
  </si>
  <si>
    <t xml:space="preserve">ALFADEKOR   F </t>
  </si>
  <si>
    <t>воднодисперсионная мозаичная штукатурка- мелкозернистая</t>
  </si>
  <si>
    <t>воднодисперсионная мозаичная штукатурка- для нанесения распылением</t>
  </si>
  <si>
    <t>61082_007</t>
  </si>
  <si>
    <t>BETADEKOR  SAF15, белая</t>
  </si>
  <si>
    <t>воднодисперсионная силикон-акрилатная штукатурка с шероховатой структурой (шуба) для наружних и внутренних работ.</t>
  </si>
  <si>
    <t>61082_008</t>
  </si>
  <si>
    <t>BETADEKOR  SAF15, (колерованная С1)</t>
  </si>
  <si>
    <t>61083_007</t>
  </si>
  <si>
    <t>BETADEKOR  SAF20, белая</t>
  </si>
  <si>
    <t>61083_008</t>
  </si>
  <si>
    <t>BETADEKOR  SAF20, (колерованная С1)</t>
  </si>
  <si>
    <t>61086_009</t>
  </si>
  <si>
    <t>BETADEKOR  SAD20, белая</t>
  </si>
  <si>
    <t>воднодисперсионная силикон-акрилатная штукатурка с бороздчатой структурой (короед) для наружних и внутренних работ</t>
  </si>
  <si>
    <t>61086_010</t>
  </si>
  <si>
    <t>BETADEKOR  SAD20, (колерованная С1)</t>
  </si>
  <si>
    <t>61061_001</t>
  </si>
  <si>
    <t>BETADEKOR  SIF10, белая</t>
  </si>
  <si>
    <t>воднодисперсионная силиконовая штукатурка (повышенное содержание силиконовых дисперсий) с шероховатой структурой (шуба)</t>
  </si>
  <si>
    <t>61061_002</t>
  </si>
  <si>
    <t>BETADEKOR  SIF10, (колерованная С1)</t>
  </si>
  <si>
    <t>61062_006</t>
  </si>
  <si>
    <t>BETADEKOR  SIF15, белая</t>
  </si>
  <si>
    <t>61062_007</t>
  </si>
  <si>
    <t>BETADEKOR  SIF15, (колерованная С1)</t>
  </si>
  <si>
    <t>61063_006</t>
  </si>
  <si>
    <t>BETADEKOR  SIF20, белая</t>
  </si>
  <si>
    <t>61063_007</t>
  </si>
  <si>
    <t>BETADEKOR  SIF20, (колерованная С1)</t>
  </si>
  <si>
    <t>61053_006</t>
  </si>
  <si>
    <t>BETADEKOR  SID20, белая</t>
  </si>
  <si>
    <t>воднодисперсионная силиконовая штукатурка (повышенное содержание силиконовых дисперсий) с бороздчатой структурой (короед)</t>
  </si>
  <si>
    <t>61053_007</t>
  </si>
  <si>
    <t>BETADEKOR  SID20, (колерованная С1)</t>
  </si>
  <si>
    <t>Декоративные штукатурки: минеральные</t>
  </si>
  <si>
    <t>Штукатурка BETADEKOR SF15</t>
  </si>
  <si>
    <t>сухая минеральная штукатурка на основе белого цемента с шероховатой структурой (шуба) для наружних и внутренних работ</t>
  </si>
  <si>
    <t>Штукатурка BETADEKOR SF20</t>
  </si>
  <si>
    <t>Штукатурка BETADEKOR SD20</t>
  </si>
  <si>
    <t>сухая минеральная штукатурка на основе белого цемента с бороздчатой структурой (короед) для наружних и внутренних работ</t>
  </si>
  <si>
    <t>Краски фасадные универсальные</t>
  </si>
  <si>
    <t>66004_019</t>
  </si>
  <si>
    <t xml:space="preserve">GAMADEKOR - F,  белая </t>
  </si>
  <si>
    <t>66004_119</t>
  </si>
  <si>
    <t>GAMADEKOR - F,  (колерованная С1)</t>
  </si>
  <si>
    <t>00278-141</t>
  </si>
  <si>
    <t>GAMADEKOR - SA, белая</t>
  </si>
  <si>
    <t>00278-140</t>
  </si>
  <si>
    <t>GAMADEKOR - SA, (колерованная С1)</t>
  </si>
  <si>
    <t>05415-165</t>
  </si>
  <si>
    <t>GAMADEKOR - SA, база А</t>
  </si>
  <si>
    <t>05415-166</t>
  </si>
  <si>
    <t>GAMADEKOR - SA, база B</t>
  </si>
  <si>
    <t>05415-167</t>
  </si>
  <si>
    <t>GAMADEKOR - SA, база OT</t>
  </si>
  <si>
    <t>белый</t>
  </si>
  <si>
    <t>серый</t>
  </si>
  <si>
    <t>66301_001</t>
  </si>
  <si>
    <t>Клеевой состав ALFAFIX S2</t>
  </si>
  <si>
    <t>клей минеральный для приклеивания теплоизоляционных плит</t>
  </si>
  <si>
    <t>66302_001</t>
  </si>
  <si>
    <t>Клеевой и армирующий состав ALFAFIX S1</t>
  </si>
  <si>
    <t>клей минеральный для создания базового армированного слоя и приклеивания теплоизоляционных плит</t>
  </si>
  <si>
    <t>66305_001</t>
  </si>
  <si>
    <t>Клеевой и армирующий состав ALFAFIX S11</t>
  </si>
  <si>
    <t>клей минеральный эластичный  для создания базового слоя и приклеивания теплоизоляционных плит на нестабильные основания</t>
  </si>
  <si>
    <t>66310_001</t>
  </si>
  <si>
    <t xml:space="preserve">Клеевой состав BETAFIX Flex </t>
  </si>
  <si>
    <t>66311_001</t>
  </si>
  <si>
    <t>Клеевой состав BETAFIX Basic</t>
  </si>
  <si>
    <t>коробка</t>
  </si>
  <si>
    <t>520110-01</t>
  </si>
  <si>
    <t>рулон</t>
  </si>
  <si>
    <t xml:space="preserve">Сетка для армирования из стекловолокна со щелочестойкой пропиткой.   </t>
  </si>
  <si>
    <t xml:space="preserve">профиль для формирования углов 90 град.       </t>
  </si>
  <si>
    <t>61041_015</t>
  </si>
  <si>
    <t>61043_020</t>
  </si>
  <si>
    <t>61032_020</t>
  </si>
  <si>
    <t xml:space="preserve">алюминий </t>
  </si>
  <si>
    <t>единица измерения</t>
  </si>
  <si>
    <t>01900-001</t>
  </si>
  <si>
    <t>Sto-Dehnfugenband 37/17-32 mm anthrazit</t>
  </si>
  <si>
    <t>Sto-Fugendichtband 2D, 15/5-12 mm</t>
  </si>
  <si>
    <t>01846-001</t>
  </si>
  <si>
    <t>05374-053</t>
  </si>
  <si>
    <t xml:space="preserve">PUTZGRUND OT </t>
  </si>
  <si>
    <t>05374-051</t>
  </si>
  <si>
    <t xml:space="preserve">PUTZGRUND HALBTITAN </t>
  </si>
  <si>
    <t>05825-012</t>
  </si>
  <si>
    <t>STOLIT K 1,0 OT</t>
  </si>
  <si>
    <t>05826-019</t>
  </si>
  <si>
    <t>STOLIT K 1,5 O T</t>
  </si>
  <si>
    <t>05827-019</t>
  </si>
  <si>
    <t xml:space="preserve">STOLIT K 2,0 O T </t>
  </si>
  <si>
    <t>05829-021</t>
  </si>
  <si>
    <t xml:space="preserve">STOLIT K 3,0 O T </t>
  </si>
  <si>
    <t>05830-010</t>
  </si>
  <si>
    <t xml:space="preserve">STOLIT K 6,0 O T </t>
  </si>
  <si>
    <t>05831-016</t>
  </si>
  <si>
    <t xml:space="preserve">STOLIT R 1,5 O T </t>
  </si>
  <si>
    <t>05832-016</t>
  </si>
  <si>
    <t xml:space="preserve">STOLIT R 2,0 O T </t>
  </si>
  <si>
    <t>05834-016</t>
  </si>
  <si>
    <t xml:space="preserve">STOLIT R 3,0 O T </t>
  </si>
  <si>
    <t>05835-010</t>
  </si>
  <si>
    <t xml:space="preserve">STOLIT R 6,0 O T </t>
  </si>
  <si>
    <t>05822-013</t>
  </si>
  <si>
    <t xml:space="preserve">STOLIT MP O T </t>
  </si>
  <si>
    <t>15828-002</t>
  </si>
  <si>
    <t xml:space="preserve">STOLIT MILANO O T </t>
  </si>
  <si>
    <t>15727-004</t>
  </si>
  <si>
    <t xml:space="preserve">STOLIT Effect O T </t>
  </si>
  <si>
    <t>05415-148</t>
  </si>
  <si>
    <t>BASIS A SVJ Jumbosil</t>
  </si>
  <si>
    <t>05415-153</t>
  </si>
  <si>
    <t>BASIS B SVJ Jumbosil</t>
  </si>
  <si>
    <t>05415-156</t>
  </si>
  <si>
    <t>BASIS O T SVJ Jumbosil</t>
  </si>
  <si>
    <t>05355-009</t>
  </si>
  <si>
    <t xml:space="preserve">FIBRASIL BASIS A </t>
  </si>
  <si>
    <t>05355-011</t>
  </si>
  <si>
    <t xml:space="preserve">FIBRASIL BASIS B </t>
  </si>
  <si>
    <t>05355-007</t>
  </si>
  <si>
    <t>FIBRASIL O T 14,5 L EIM D/E/F/</t>
  </si>
  <si>
    <t>05425-013</t>
  </si>
  <si>
    <t>STO COLOR TOP BASIS A</t>
  </si>
  <si>
    <t>05425-015</t>
  </si>
  <si>
    <t>STO COLOR TOP BASIS B</t>
  </si>
  <si>
    <t>05425-012</t>
  </si>
  <si>
    <t>STO COLOR TOP BASIS OT</t>
  </si>
  <si>
    <t>05877-010</t>
  </si>
  <si>
    <t xml:space="preserve">Color S GROB OT BASIS </t>
  </si>
  <si>
    <t>05876-010</t>
  </si>
  <si>
    <t xml:space="preserve">Color S FEIN OT BASIS </t>
  </si>
  <si>
    <t>05876-019</t>
  </si>
  <si>
    <t xml:space="preserve">Color S FEIN A BASIS </t>
  </si>
  <si>
    <t>05902-103</t>
  </si>
  <si>
    <t>BASIS A SILCO IQ</t>
  </si>
  <si>
    <t>05902-105</t>
  </si>
  <si>
    <t>BASIS B SILCO IQ</t>
  </si>
  <si>
    <t>05902-101</t>
  </si>
  <si>
    <t xml:space="preserve">BASIS OT SILCO IQ </t>
  </si>
  <si>
    <t>05454-058</t>
  </si>
  <si>
    <t xml:space="preserve">BASIS OT SILCO G IQ </t>
  </si>
  <si>
    <t>05883-021</t>
  </si>
  <si>
    <t>BASIS A LCRB / COLOR LASTIC</t>
  </si>
  <si>
    <t>05883-018</t>
  </si>
  <si>
    <t>BASIS B LCRB / COLOR LASTIC</t>
  </si>
  <si>
    <t>05883-014</t>
  </si>
  <si>
    <t>BASIS RB OT / COLOR LASTIC</t>
  </si>
  <si>
    <t>15319-007</t>
  </si>
  <si>
    <t>SILCO ELAST BASIS A</t>
  </si>
  <si>
    <t>15319-005</t>
  </si>
  <si>
    <t>SILCO ELAST BASIS OT</t>
  </si>
  <si>
    <t>15003-015</t>
  </si>
  <si>
    <t xml:space="preserve">BASIS A DRYONIC </t>
  </si>
  <si>
    <t>15003-016</t>
  </si>
  <si>
    <t>BASIS B DRYONIC</t>
  </si>
  <si>
    <t>15003-014</t>
  </si>
  <si>
    <t>DRYONIC O T</t>
  </si>
  <si>
    <t>15003-133</t>
  </si>
  <si>
    <t>DRYONIC WOOD Basis A</t>
  </si>
  <si>
    <t>15003-134</t>
  </si>
  <si>
    <t>DRYONIC WOOD Basis B</t>
  </si>
  <si>
    <t>15003-111</t>
  </si>
  <si>
    <t>DRYONIC WOOD Basis OT</t>
  </si>
  <si>
    <t>15101-161</t>
  </si>
  <si>
    <t>BASIS A LOTUSAN IQ</t>
  </si>
  <si>
    <t>15101-163</t>
  </si>
  <si>
    <t>BASIS B LOTUSAN IQ</t>
  </si>
  <si>
    <t>15101-159</t>
  </si>
  <si>
    <t xml:space="preserve">BASIS OT LOTUSAN IQ </t>
  </si>
  <si>
    <t>05007-025</t>
  </si>
  <si>
    <t xml:space="preserve">SIL BASIS A </t>
  </si>
  <si>
    <t>05007-034</t>
  </si>
  <si>
    <t xml:space="preserve">SIL BASIS B </t>
  </si>
  <si>
    <t>05076-013</t>
  </si>
  <si>
    <t>StoAQUA TOP SATIN OT</t>
  </si>
  <si>
    <t>05076-012</t>
  </si>
  <si>
    <t>05082-024</t>
  </si>
  <si>
    <t>StoAQUA TOP IN OT</t>
  </si>
  <si>
    <t>15993-006</t>
  </si>
  <si>
    <t>BASIS OT TITANIUM ASE</t>
  </si>
  <si>
    <t>15993-007</t>
  </si>
  <si>
    <t>15993-010</t>
  </si>
  <si>
    <t>BASIS A TITANIUM ASE</t>
  </si>
  <si>
    <t>15993-011</t>
  </si>
  <si>
    <t>15993-013</t>
  </si>
  <si>
    <t>BASIS B TITANIUM ASE</t>
  </si>
  <si>
    <t>15993-014</t>
  </si>
  <si>
    <t>15964-004</t>
  </si>
  <si>
    <t xml:space="preserve">INNEN MATT O T </t>
  </si>
  <si>
    <t>15964-005</t>
  </si>
  <si>
    <t xml:space="preserve">BASIS A INNEN MATT </t>
  </si>
  <si>
    <t>15964-006</t>
  </si>
  <si>
    <t xml:space="preserve">BASIS B INNEN MATT </t>
  </si>
  <si>
    <t>15964-007</t>
  </si>
  <si>
    <t>15964-008</t>
  </si>
  <si>
    <t>INNEN MATT O T</t>
  </si>
  <si>
    <t>15964-009</t>
  </si>
  <si>
    <t>15964-010</t>
  </si>
  <si>
    <t>BASIS A INNEN MATT</t>
  </si>
  <si>
    <t>15964-011</t>
  </si>
  <si>
    <t>15964-012</t>
  </si>
  <si>
    <t>15964-013</t>
  </si>
  <si>
    <t>15964-014</t>
  </si>
  <si>
    <t>15964-015</t>
  </si>
  <si>
    <t>15965-004</t>
  </si>
  <si>
    <t xml:space="preserve">INNEN SATINMATT O T </t>
  </si>
  <si>
    <t>15965-005</t>
  </si>
  <si>
    <t xml:space="preserve">BASIS A INNEN SATINMATT </t>
  </si>
  <si>
    <t>15965-006</t>
  </si>
  <si>
    <t xml:space="preserve">BASIS B INNEN SATINMATT </t>
  </si>
  <si>
    <t>15965-007</t>
  </si>
  <si>
    <t>INNEN SATINMATT O T</t>
  </si>
  <si>
    <t>15965-008</t>
  </si>
  <si>
    <t>15965-009</t>
  </si>
  <si>
    <t>15965-010</t>
  </si>
  <si>
    <t>15965-011</t>
  </si>
  <si>
    <t>BASIS A INNEN SATINMATT</t>
  </si>
  <si>
    <t>15965-012</t>
  </si>
  <si>
    <t>15965-013</t>
  </si>
  <si>
    <t>15965-014</t>
  </si>
  <si>
    <t>BASIS B INNEN SATINMATT</t>
  </si>
  <si>
    <t>15965-015</t>
  </si>
  <si>
    <t>15966-004</t>
  </si>
  <si>
    <t xml:space="preserve">INNEN SATIN O T </t>
  </si>
  <si>
    <t>15966-005</t>
  </si>
  <si>
    <t>BASIS A INNEN SATIN 15 L EIM</t>
  </si>
  <si>
    <t>15966-006</t>
  </si>
  <si>
    <t>BASIS B INNEN SATIN 15 L EIM</t>
  </si>
  <si>
    <t>15966-007</t>
  </si>
  <si>
    <t>15966-008</t>
  </si>
  <si>
    <t>15966-009</t>
  </si>
  <si>
    <t>15966-010</t>
  </si>
  <si>
    <t xml:space="preserve">BASIS A INNEN SATIN </t>
  </si>
  <si>
    <t>15966-011</t>
  </si>
  <si>
    <t>15966-012</t>
  </si>
  <si>
    <t>15966-013</t>
  </si>
  <si>
    <t xml:space="preserve">BASIS B INNEN SATIN </t>
  </si>
  <si>
    <t>15966-014</t>
  </si>
  <si>
    <t>15966-015</t>
  </si>
  <si>
    <t>15967-004</t>
  </si>
  <si>
    <t xml:space="preserve">INNEN GLOSS O T </t>
  </si>
  <si>
    <t>15967-005</t>
  </si>
  <si>
    <t xml:space="preserve">BASIS A INNEN GLOSS </t>
  </si>
  <si>
    <t>15967-006</t>
  </si>
  <si>
    <t xml:space="preserve">BASIS B INNEN GLOSS </t>
  </si>
  <si>
    <t>15967-007</t>
  </si>
  <si>
    <t>INNEN GLOSS O T</t>
  </si>
  <si>
    <t>15967-008</t>
  </si>
  <si>
    <t>15967-009</t>
  </si>
  <si>
    <t>15967-010</t>
  </si>
  <si>
    <t>15967-011</t>
  </si>
  <si>
    <t>15967-012</t>
  </si>
  <si>
    <t>15967-013</t>
  </si>
  <si>
    <t>BASIS B INNEN GLOSS</t>
  </si>
  <si>
    <t>15967-014</t>
  </si>
  <si>
    <t>15967-015</t>
  </si>
  <si>
    <t>15799-004</t>
  </si>
  <si>
    <t xml:space="preserve">BASIS B PURAN SATIN </t>
  </si>
  <si>
    <t>15799-007</t>
  </si>
  <si>
    <t xml:space="preserve">BASIS A PURAN SATIN </t>
  </si>
  <si>
    <t>15799-008</t>
  </si>
  <si>
    <t xml:space="preserve">BASIS OT PURAN SATIN </t>
  </si>
  <si>
    <t>00082-001</t>
  </si>
  <si>
    <t>PURAN KB</t>
  </si>
  <si>
    <t>15033-002</t>
  </si>
  <si>
    <t xml:space="preserve">LOOK STRUKTUR F OT </t>
  </si>
  <si>
    <t>15013-019</t>
  </si>
  <si>
    <t>StoPOX WL 100 BASIS A</t>
  </si>
  <si>
    <t>15013-021</t>
  </si>
  <si>
    <t>StoPOX WL 100 BASIS B</t>
  </si>
  <si>
    <t>08989-009</t>
  </si>
  <si>
    <t>StoPOX WL/WB/WG Comp. B</t>
  </si>
  <si>
    <t>08989-010</t>
  </si>
  <si>
    <t>15013-029</t>
  </si>
  <si>
    <t>StoPOX WL 100 KA OT</t>
  </si>
  <si>
    <t>15003-175</t>
  </si>
  <si>
    <t>Basis A CRYL BF 700</t>
  </si>
  <si>
    <t>15003-177</t>
  </si>
  <si>
    <t>Basis B CRYL BF 700</t>
  </si>
  <si>
    <t>15003-180</t>
  </si>
  <si>
    <t>Basis OT CRYL BF 700</t>
  </si>
  <si>
    <t>15003-176</t>
  </si>
  <si>
    <t>15003-178</t>
  </si>
  <si>
    <t>15003-179</t>
  </si>
  <si>
    <t>Basis Gold CRYL BF 700 Metallic</t>
  </si>
  <si>
    <t>Basis Silber CRYL BF 700 Metallic</t>
  </si>
  <si>
    <t>06508-005</t>
  </si>
  <si>
    <t>Sto-Colorant SBL</t>
  </si>
  <si>
    <t>4,577</t>
  </si>
  <si>
    <t>06516-007</t>
  </si>
  <si>
    <t xml:space="preserve">Sto-Colorant OG </t>
  </si>
  <si>
    <t>4,600</t>
  </si>
  <si>
    <t>06517-007</t>
  </si>
  <si>
    <t>Colorant G2GXD</t>
  </si>
  <si>
    <t>2,714</t>
  </si>
  <si>
    <t>06523-005</t>
  </si>
  <si>
    <t xml:space="preserve">Colorant PG </t>
  </si>
  <si>
    <t>1,340</t>
  </si>
  <si>
    <t>06526-006</t>
  </si>
  <si>
    <t>Sto-Colorant CGR</t>
  </si>
  <si>
    <t>5,980</t>
  </si>
  <si>
    <t>06531-003</t>
  </si>
  <si>
    <t xml:space="preserve">Sto-Colorant BLU </t>
  </si>
  <si>
    <t>1,240</t>
  </si>
  <si>
    <t>06532-007</t>
  </si>
  <si>
    <t xml:space="preserve">Sto-Colorant CV </t>
  </si>
  <si>
    <t>1,130</t>
  </si>
  <si>
    <t>06533-006</t>
  </si>
  <si>
    <t>Sto-Colorant KBL</t>
  </si>
  <si>
    <t>4,922</t>
  </si>
  <si>
    <t>06536-006</t>
  </si>
  <si>
    <t>Sto-Colorant BV</t>
  </si>
  <si>
    <t>5,129</t>
  </si>
  <si>
    <t>06547-008</t>
  </si>
  <si>
    <t>Sto-Colorant OR</t>
  </si>
  <si>
    <t>5,497</t>
  </si>
  <si>
    <t>06548-010</t>
  </si>
  <si>
    <t>Colorant OS 530</t>
  </si>
  <si>
    <t>4,140</t>
  </si>
  <si>
    <t>06550-004</t>
  </si>
  <si>
    <t xml:space="preserve">Colorant TY </t>
  </si>
  <si>
    <t>1,500</t>
  </si>
  <si>
    <t>06552-004</t>
  </si>
  <si>
    <t xml:space="preserve">Sto-Colorant TR </t>
  </si>
  <si>
    <t>1,450</t>
  </si>
  <si>
    <t>06556-007</t>
  </si>
  <si>
    <t xml:space="preserve">Sto-Colorant TW </t>
  </si>
  <si>
    <t>5,060</t>
  </si>
  <si>
    <t>06557-008</t>
  </si>
  <si>
    <t xml:space="preserve">Sto-Colorant G100 </t>
  </si>
  <si>
    <t>4,968</t>
  </si>
  <si>
    <t>06558-009</t>
  </si>
  <si>
    <t xml:space="preserve">Sto-Colorant CR100 </t>
  </si>
  <si>
    <t>5,083</t>
  </si>
  <si>
    <t>06560-008</t>
  </si>
  <si>
    <t>Sto-Colorant CS</t>
  </si>
  <si>
    <t>2,898</t>
  </si>
  <si>
    <t>16547-004</t>
  </si>
  <si>
    <t xml:space="preserve">Colorant ROSA E </t>
  </si>
  <si>
    <t>1,080</t>
  </si>
  <si>
    <t>16576-001</t>
  </si>
  <si>
    <t xml:space="preserve">Sto-Colorant SGN </t>
  </si>
  <si>
    <t>5,000</t>
  </si>
  <si>
    <t>16580-002</t>
  </si>
  <si>
    <t>Sto-Colorant PO2 R</t>
  </si>
  <si>
    <t>1,750</t>
  </si>
  <si>
    <t>06519-004</t>
  </si>
  <si>
    <t>Sto-Colorant FGR</t>
  </si>
  <si>
    <t>1,200</t>
  </si>
  <si>
    <t xml:space="preserve">StoCalce Effetto getönt (колерованная C1) </t>
  </si>
  <si>
    <t xml:space="preserve">StoCalce Marmorino getönt (колерованная C1) </t>
  </si>
  <si>
    <t>StoSil Patina getönt (колерованное) C1</t>
  </si>
  <si>
    <r>
      <t>л/м</t>
    </r>
    <r>
      <rPr>
        <sz val="12"/>
        <color indexed="8"/>
        <rFont val="Calibri"/>
        <family val="2"/>
        <charset val="204"/>
      </rPr>
      <t>²</t>
    </r>
  </si>
  <si>
    <t>банка</t>
  </si>
  <si>
    <t>воднодисперсионная мозаичная штукатурка - крупнозернистая, материал соответствует StoSuperlit из основного ассортимента Sto</t>
  </si>
  <si>
    <t>00152-061</t>
  </si>
  <si>
    <t>Sto-Superlit K 2,0 403  (размер зерна 2,00 мм)</t>
  </si>
  <si>
    <t>00152-062</t>
  </si>
  <si>
    <t>00152-063</t>
  </si>
  <si>
    <t>00152-064</t>
  </si>
  <si>
    <t>00152-065</t>
  </si>
  <si>
    <t>00152-076</t>
  </si>
  <si>
    <t>Sto-Superlit K 2,0 404  (размер зерна 2,00 мм)</t>
  </si>
  <si>
    <t>Sto-Superlit K 2,0 405  (размер зерна 2,00 мм)</t>
  </si>
  <si>
    <t>Sto-Superlit K 2,0 409  (размер зерна 2,00 мм)</t>
  </si>
  <si>
    <t>00152-077</t>
  </si>
  <si>
    <t>Sto-Superlit K 2,0 411  (размер зерна 2,00 мм)</t>
  </si>
  <si>
    <t>00152-078</t>
  </si>
  <si>
    <t>Sto-Superlit K 2,0 412  (размер зерна 2,00 мм)</t>
  </si>
  <si>
    <t>Sto-Superlit K 2,0 413  (размер зерна 2,00 мм)</t>
  </si>
  <si>
    <t>00152-079</t>
  </si>
  <si>
    <t>Sto-Superlit K 2,0 414  (размер зерна 2,00 мм)</t>
  </si>
  <si>
    <t>00152-080</t>
  </si>
  <si>
    <t>Sto-Superlit K 2,0 415  (размер зерна 2,00 мм)</t>
  </si>
  <si>
    <t>Sto-Superlit K 2,0 416  (размер зерна 2,00 мм)</t>
  </si>
  <si>
    <t>Sto-Superlit K 2,0 800  (размер зерна 2,00 мм)</t>
  </si>
  <si>
    <t>00152-030</t>
  </si>
  <si>
    <t>00152-041</t>
  </si>
  <si>
    <t>Sto-Superlit K 2,0 818  (размер зерна 2,00 мм)</t>
  </si>
  <si>
    <t>00152-043</t>
  </si>
  <si>
    <t>Sto-Superlit K 2,0 820  (размер зерна 2,00 мм)</t>
  </si>
  <si>
    <t>00152-044</t>
  </si>
  <si>
    <t>Sto-Superlit K 2,0 821  (размер зерна 2,00 мм)</t>
  </si>
  <si>
    <t>00152-047</t>
  </si>
  <si>
    <t>Sto-Superlit K 2,0 824  (размер зерна 2,00 мм)</t>
  </si>
  <si>
    <t>Sto-Superlit K 2,0 827  (размер зерна 2,00 мм)</t>
  </si>
  <si>
    <t>00152-050</t>
  </si>
  <si>
    <t>Sto-Superlit K 2,0 828  (размер зерна 2,00 мм)</t>
  </si>
  <si>
    <t>00152-051</t>
  </si>
  <si>
    <t>Sto-Superlit K 2,0 829  (размер зерна 2,00 мм)</t>
  </si>
  <si>
    <t>00152-052</t>
  </si>
  <si>
    <t>Sto-Superlit K 2,0 831  (размер зерна 2,00 мм)</t>
  </si>
  <si>
    <t>00152-054</t>
  </si>
  <si>
    <t>Sto-Superlit K 2,0 832  (размер зерна 2,00 мм)</t>
  </si>
  <si>
    <t>00152-055</t>
  </si>
  <si>
    <t>Sto-Superlit K 2,0 833  (размер зерна 2,00 мм)</t>
  </si>
  <si>
    <t>00152-056</t>
  </si>
  <si>
    <t>Sto-Superlit K 2,0 834  (размер зерна 2,00 мм)</t>
  </si>
  <si>
    <t>00152-057</t>
  </si>
  <si>
    <t>Sto-Superlit K 2,0 836  (размер зерна 2,00 мм)</t>
  </si>
  <si>
    <t>00152-059</t>
  </si>
  <si>
    <t>Sto-Superlit K 2,0 841  (размер зерна 2,00 мм)</t>
  </si>
  <si>
    <t>00152-083</t>
  </si>
  <si>
    <t>Sto-Superlit K 2,0 842  (размер зерна 2,00 мм)</t>
  </si>
  <si>
    <t>00152-084</t>
  </si>
  <si>
    <t>00506-001</t>
  </si>
  <si>
    <t>Sto-Pistolenschaum SE, 750 мл</t>
  </si>
  <si>
    <t>пена</t>
  </si>
  <si>
    <t>09378-004</t>
  </si>
  <si>
    <t>09378-003</t>
  </si>
  <si>
    <t>StoPox MS 200 Basis A</t>
  </si>
  <si>
    <t>StoPox MS 200 Basis B</t>
  </si>
  <si>
    <t>StoPox MS 200 Basis OT</t>
  </si>
  <si>
    <t>StoPox MS 200 Comp. B</t>
  </si>
  <si>
    <t>15675-007</t>
  </si>
  <si>
    <t>15675-006</t>
  </si>
  <si>
    <t>15675-004</t>
  </si>
  <si>
    <t>StoPox MS 200 Weiss</t>
  </si>
  <si>
    <t>15675-005</t>
  </si>
  <si>
    <t>09352-001</t>
  </si>
  <si>
    <t>09548-016</t>
  </si>
  <si>
    <t>StoColor Dryonic S  weiss (белая)</t>
  </si>
  <si>
    <t xml:space="preserve">StoColor Dryonic getönt (колер.) C1 </t>
  </si>
  <si>
    <t>по запросу</t>
  </si>
  <si>
    <t>14206/005</t>
  </si>
  <si>
    <t>Дополнительно  перечень и цены комплектующих в  ассортименте STO в разделе Фасады.</t>
  </si>
  <si>
    <t>***</t>
  </si>
  <si>
    <t>Норма загрузки авто (20 т.) шт.</t>
  </si>
  <si>
    <t>норма загрузки авто (20 т.) шт.</t>
  </si>
  <si>
    <r>
      <rPr>
        <b/>
        <sz val="12"/>
        <color indexed="8"/>
        <rFont val="Arial Narrow"/>
        <family val="2"/>
        <charset val="204"/>
      </rPr>
      <t>Уникальная, чисто силиконовая</t>
    </r>
    <r>
      <rPr>
        <sz val="12"/>
        <color indexed="8"/>
        <rFont val="Arial Narrow"/>
        <family val="2"/>
        <charset val="204"/>
      </rPr>
      <t xml:space="preserve"> матовая фасадная краска (кол-во силиконового связующего около 50%). Колеруется во многие цвета, укрывистая. При правильном нанесении надежно защищает фасад на многие года. </t>
    </r>
  </si>
  <si>
    <t>Транспортные услуги - прямые поставки Германия (79+78) - регионы России</t>
  </si>
  <si>
    <t>Условия и сроки поставки товара со склада Sto (Германия):</t>
  </si>
  <si>
    <t>мп/м²</t>
  </si>
  <si>
    <r>
      <t>Sto-Flächenstreicher Orel</t>
    </r>
    <r>
      <rPr>
        <b/>
        <sz val="12"/>
        <color indexed="8"/>
        <rFont val="Arial Cyr"/>
        <charset val="204"/>
      </rPr>
      <t>®</t>
    </r>
    <r>
      <rPr>
        <b/>
        <sz val="12"/>
        <color indexed="8"/>
        <rFont val="Arial Narrow"/>
        <family val="2"/>
        <charset val="204"/>
      </rPr>
      <t>-Mix 135 мм, дл. щетины 85 мм</t>
    </r>
  </si>
  <si>
    <r>
      <t xml:space="preserve">Sto-Malerwalze FIL Langflor 180 мм, </t>
    </r>
    <r>
      <rPr>
        <b/>
        <sz val="12"/>
        <color indexed="8"/>
        <rFont val="Arial Cyr"/>
        <charset val="204"/>
      </rPr>
      <t>Ø</t>
    </r>
    <r>
      <rPr>
        <b/>
        <sz val="12"/>
        <color indexed="8"/>
        <rFont val="Arial Narrow"/>
        <family val="2"/>
        <charset val="204"/>
      </rPr>
      <t xml:space="preserve"> 85 мм</t>
    </r>
  </si>
  <si>
    <r>
      <t xml:space="preserve">Sto-Malerwalze  FIL Langflor 250 мм, </t>
    </r>
    <r>
      <rPr>
        <b/>
        <sz val="12"/>
        <color indexed="8"/>
        <rFont val="Arial Cyr"/>
        <charset val="204"/>
      </rPr>
      <t>Ø</t>
    </r>
    <r>
      <rPr>
        <b/>
        <sz val="12"/>
        <color indexed="8"/>
        <rFont val="Arial Narrow"/>
        <family val="2"/>
        <charset val="204"/>
      </rPr>
      <t xml:space="preserve"> 85 мм</t>
    </r>
  </si>
  <si>
    <t>Область 
применения</t>
  </si>
  <si>
    <r>
      <t xml:space="preserve">Цена </t>
    </r>
    <r>
      <rPr>
        <b/>
        <sz val="12"/>
        <color indexed="10"/>
        <rFont val="Arial Narrow"/>
        <family val="2"/>
        <charset val="204"/>
      </rPr>
      <t>с НДС</t>
    </r>
    <r>
      <rPr>
        <b/>
        <sz val="12"/>
        <color indexed="8"/>
        <rFont val="Arial Narrow"/>
        <family val="2"/>
        <charset val="204"/>
      </rPr>
      <t xml:space="preserve"> за </t>
    </r>
    <r>
      <rPr>
        <b/>
        <sz val="12"/>
        <color indexed="10"/>
        <rFont val="Arial Narrow"/>
        <family val="2"/>
        <charset val="204"/>
      </rPr>
      <t>упаковку</t>
    </r>
  </si>
  <si>
    <r>
      <t xml:space="preserve">Цена </t>
    </r>
    <r>
      <rPr>
        <b/>
        <sz val="12"/>
        <color indexed="10"/>
        <rFont val="Arial Narrow"/>
        <family val="2"/>
        <charset val="204"/>
      </rPr>
      <t>с НДС</t>
    </r>
    <r>
      <rPr>
        <b/>
        <sz val="12"/>
        <color indexed="8"/>
        <rFont val="Arial Narrow"/>
        <family val="2"/>
        <charset val="204"/>
      </rPr>
      <t xml:space="preserve"> за </t>
    </r>
    <r>
      <rPr>
        <b/>
        <sz val="12"/>
        <color indexed="10"/>
        <rFont val="Arial Narrow"/>
        <family val="2"/>
        <charset val="204"/>
      </rPr>
      <t xml:space="preserve">1м² </t>
    </r>
    <r>
      <rPr>
        <b/>
        <sz val="12"/>
        <rFont val="Arial Narrow"/>
        <family val="2"/>
        <charset val="204"/>
      </rPr>
      <t>(при min расходе)</t>
    </r>
  </si>
  <si>
    <r>
      <t xml:space="preserve">Цена </t>
    </r>
    <r>
      <rPr>
        <b/>
        <sz val="12"/>
        <color indexed="10"/>
        <rFont val="Arial Narrow"/>
        <family val="2"/>
        <charset val="204"/>
      </rPr>
      <t>с</t>
    </r>
    <r>
      <rPr>
        <b/>
        <sz val="12"/>
        <color indexed="8"/>
        <rFont val="Arial Narrow"/>
        <family val="2"/>
        <charset val="204"/>
      </rPr>
      <t xml:space="preserve"> </t>
    </r>
    <r>
      <rPr>
        <b/>
        <sz val="12"/>
        <color indexed="10"/>
        <rFont val="Arial Narrow"/>
        <family val="2"/>
        <charset val="204"/>
      </rPr>
      <t>НДС</t>
    </r>
    <r>
      <rPr>
        <b/>
        <sz val="12"/>
        <color indexed="8"/>
        <rFont val="Arial Narrow"/>
        <family val="2"/>
        <charset val="204"/>
      </rPr>
      <t xml:space="preserve"> за единицу измерения</t>
    </r>
  </si>
  <si>
    <r>
      <t xml:space="preserve">Цена </t>
    </r>
    <r>
      <rPr>
        <b/>
        <sz val="12"/>
        <color indexed="10"/>
        <rFont val="Arial Narrow"/>
        <family val="2"/>
        <charset val="204"/>
      </rPr>
      <t>БЕЗ</t>
    </r>
    <r>
      <rPr>
        <b/>
        <sz val="12"/>
        <color indexed="8"/>
        <rFont val="Arial Narrow"/>
        <family val="2"/>
        <charset val="204"/>
      </rPr>
      <t xml:space="preserve"> учета НДС за единицу измерения</t>
    </r>
  </si>
  <si>
    <r>
      <t xml:space="preserve">Кельмы | </t>
    </r>
    <r>
      <rPr>
        <sz val="12"/>
        <rFont val="Arial Narrow"/>
        <family val="2"/>
        <charset val="204"/>
      </rPr>
      <t>выравнивающие</t>
    </r>
  </si>
  <si>
    <r>
      <t xml:space="preserve">Кельмы | </t>
    </r>
    <r>
      <rPr>
        <sz val="12"/>
        <rFont val="Arial Narrow"/>
        <family val="2"/>
        <charset val="204"/>
      </rPr>
      <t>угловые</t>
    </r>
  </si>
  <si>
    <r>
      <t xml:space="preserve">Кисти | </t>
    </r>
    <r>
      <rPr>
        <sz val="12"/>
        <rFont val="Arial Narrow"/>
        <family val="2"/>
        <charset val="204"/>
      </rPr>
      <t>плоские</t>
    </r>
  </si>
  <si>
    <r>
      <t xml:space="preserve">Кисти | </t>
    </r>
    <r>
      <rPr>
        <sz val="12"/>
        <rFont val="Arial Narrow"/>
        <family val="2"/>
        <charset val="204"/>
      </rPr>
      <t>радиаторные</t>
    </r>
  </si>
  <si>
    <r>
      <t xml:space="preserve">Кисти | </t>
    </r>
    <r>
      <rPr>
        <sz val="12"/>
        <rFont val="Arial Narrow"/>
        <family val="2"/>
        <charset val="204"/>
      </rPr>
      <t>широкие</t>
    </r>
  </si>
  <si>
    <r>
      <t xml:space="preserve">Валики | </t>
    </r>
    <r>
      <rPr>
        <sz val="12"/>
        <rFont val="Arial Narrow"/>
        <family val="2"/>
        <charset val="204"/>
      </rPr>
      <t>фасадные</t>
    </r>
  </si>
  <si>
    <r>
      <t xml:space="preserve">Валики | </t>
    </r>
    <r>
      <rPr>
        <sz val="12"/>
        <rFont val="Arial Narrow"/>
        <family val="2"/>
        <charset val="204"/>
      </rPr>
      <t>малярные</t>
    </r>
  </si>
  <si>
    <r>
      <t xml:space="preserve">Валики | </t>
    </r>
    <r>
      <rPr>
        <sz val="12"/>
        <rFont val="Arial Narrow"/>
        <family val="2"/>
        <charset val="204"/>
      </rPr>
      <t>для лаков и лазурей</t>
    </r>
  </si>
  <si>
    <r>
      <t xml:space="preserve">Валики | </t>
    </r>
    <r>
      <rPr>
        <sz val="12"/>
        <rFont val="Arial Narrow"/>
        <family val="2"/>
        <charset val="204"/>
      </rPr>
      <t>радиаторные</t>
    </r>
  </si>
  <si>
    <r>
      <t xml:space="preserve">Валики | </t>
    </r>
    <r>
      <rPr>
        <sz val="12"/>
        <rFont val="Arial Narrow"/>
        <family val="2"/>
        <charset val="204"/>
      </rPr>
      <t>декоративные</t>
    </r>
  </si>
  <si>
    <t>6. Стоимость доставки выставляется в счете отдельной строкой в рублях по курсу на день выставления счета</t>
  </si>
  <si>
    <t>DRYONIC S Basis A</t>
  </si>
  <si>
    <t>DRYONIC S Basis B</t>
  </si>
  <si>
    <t>DRYONIC S Basis OT</t>
  </si>
  <si>
    <t>15003-045</t>
  </si>
  <si>
    <t>15003-044</t>
  </si>
  <si>
    <t>15003-046</t>
  </si>
  <si>
    <t>универсальная водоразбавимая грунтовка на акрилатной основе, усиленная силоксаном (гидрофобизирующий эффект). Разбавляется водой в соотношении 1:1</t>
  </si>
  <si>
    <t>особоглубокопроникающая бесцветная грунтовка на основе полимерных смол, содержит растворитель, предназначена для проблемных оснований, активно защищает от выхода солей на поверхность, возможно применение на гипсовых основаниях</t>
  </si>
  <si>
    <t>тонкая наружная штукатурка на исскуственных смолах. Высокая эластичность и устойчивость к атмосферным воздействиям. Возможность моделирования различных структур, высокая стабильность цветового тона.</t>
  </si>
  <si>
    <t>мелкозернистая наружная штукатурка на искусственных смолах. Не содержит цемента, высокая погодоустойчивость и эластичность, белая, колеруемая.</t>
  </si>
  <si>
    <t>наружняя силиконовая улучшенная штукатурка. Структура зернистая - типа "шуба". Выдерживает механические нагрузки, хорошо самоочищающаяся, отличная устойчивость против воздействия микроорганизмов, высокая паропроницаемость и водоотталкивающая способность, хорошая погодоустойчивость, белая, колеруемая, высокая стабильность цветового фона, готова к применению.</t>
  </si>
  <si>
    <t xml:space="preserve">наружняя стандартная силиконовая штукатурка. Структура зернистая - типа "шуба". Выдерживает механические нагрузки,  хорошая самоочищаемость, высокая паропроницаемость и водоотталкивающая способность, хорошая погодоустойчивость, белая, колеруемая, готова к применению.                      </t>
  </si>
  <si>
    <r>
      <rPr>
        <b/>
        <sz val="12"/>
        <color indexed="8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Матовая наполненная дисперсионная краска с тонкой или грубой структурой. Позволяет создавать различные структуры, обладает прекрасными заполняющими свойствами.</t>
    </r>
  </si>
  <si>
    <t>шелковисто-матовая дисперсионная краска для высокоэластичных покрытий, сохраняет  эластичность при низких температурах. Рекомендована в системе санации Sto-Rissanierungssystem</t>
  </si>
  <si>
    <t xml:space="preserve">эффектная прозрачная обсыпка для придания мерцающего эффекта как на фасаде, так и в интерьере. Используется совместно с штукатурками или красками Sto. </t>
  </si>
  <si>
    <t>минеральный клеящий и армирующий раствор для органических и минеральных неэластичных оснований. Высокая клеящая и армирующая сила, усилен микроволокнами. Низкий расход, натурально-белый цвет.</t>
  </si>
  <si>
    <t>однокомпонентная пена в баллоне под давлением для приклеивания теплоизоляционных плит из пенополистирола</t>
  </si>
  <si>
    <t>заглушка для деформационного профиля тип Е, может окрашиваться в цвет фасада</t>
  </si>
  <si>
    <t>толстослойная эмаль с цинком для защиты от коррозии железа, оцинкованной стали, меди, алюминия. Для наружных и внутренних работ. Выполняет функции грунтовки, промежуточного и финишного покрытия. Хорошая адгезия к различным металлам, отличная растекаемость и эластичность. Полуглянцевая поверхность.</t>
  </si>
  <si>
    <t>лазурь по дереву, для внутренних и наружних работ. На основе водорастворимой алкидной смолы. Высокая защита от УФ-излучения, высокая проникающая способность, не содержит биоцидов. Колеруется по системе StoColor, RAL, Holzfarbtöne (Цвета древесины)</t>
  </si>
  <si>
    <t>известковая моделируемая декоративная штукатурка. Регулирует микроклимат в помещении.</t>
  </si>
  <si>
    <t>экстремально матовая силиконовая краска для внутренних работ. Идеально подходит для больших площадей, не "полосит"</t>
  </si>
  <si>
    <r>
      <t xml:space="preserve">силикатная краска для внутренних работ. Абсолютно экологически чистый, натуральный материал, имеет сертификат TÜV как безвредный продукт и сертификат </t>
    </r>
    <r>
      <rPr>
        <b/>
        <sz val="12"/>
        <color indexed="8"/>
        <rFont val="Arial Narrow"/>
        <family val="2"/>
        <charset val="204"/>
      </rPr>
      <t>Nature plus</t>
    </r>
    <r>
      <rPr>
        <sz val="12"/>
        <color indexed="8"/>
        <rFont val="Arial Narrow"/>
        <family val="2"/>
        <charset val="204"/>
      </rPr>
      <t xml:space="preserve"> как особо натуральный продукт. Имеет высокую степень белизны и глубоко матовую поверхность, ограниченный спектр по колеровке.</t>
    </r>
  </si>
  <si>
    <r>
      <t>структурная краска</t>
    </r>
    <r>
      <rPr>
        <sz val="12"/>
        <color indexed="8"/>
        <rFont val="Arial Narrow"/>
        <family val="2"/>
        <charset val="204"/>
      </rPr>
      <t xml:space="preserve"> с мелким наполнителем, подходит для создания различных декоративных покрытий различным инструментом, 2-й класс устойчивости к влажному истиранию (EN 13300)</t>
    </r>
  </si>
  <si>
    <t>однокомпонентный, глянцевый лак, применяется как запечатывающий слой для материала StoCryl BF 700 metallic, а также для других материалов (как напольных, так и настенных)</t>
  </si>
  <si>
    <t>минеральная декоративная известковая шпаклевка на основе извести, используется также
для выравнивания основания под StoCalce Marmorino, StoCalce Veneziano, StoCalce Effetto</t>
  </si>
  <si>
    <t>мелкая мраморная либо кирпичная мука для тонирования StoCalce Veneziano и StoCalce Marmorino</t>
  </si>
  <si>
    <t>аналог StoLook Wax, предназначен для мест с интенсивной влажностной нагрузкой</t>
  </si>
  <si>
    <t xml:space="preserve">эффектная прозрачная обсыпка, для придания мерцающего эффекта как на фасаде, так и в интерьере. Используется совместно со штукатурками или красками Sto. </t>
  </si>
  <si>
    <t>StoPox WL 100 SET transparent</t>
  </si>
  <si>
    <t>Вес одного паллето-места (без палеты), кг.</t>
  </si>
  <si>
    <t>Количество упаковок на паллете, шт.</t>
  </si>
  <si>
    <t>Кол-во упаковок на паллете, шт.</t>
  </si>
  <si>
    <t>ВASIS A NEOSIL B</t>
  </si>
  <si>
    <t>ВASIS B NEOSIL B</t>
  </si>
  <si>
    <t>ВASIS OT NEOSIL B</t>
  </si>
  <si>
    <t>15096_026</t>
  </si>
  <si>
    <t>15096_027</t>
  </si>
  <si>
    <t>15096_028</t>
  </si>
  <si>
    <t>литраж</t>
  </si>
  <si>
    <t>09538-002</t>
  </si>
  <si>
    <t>StoLook Ballotini 180-300</t>
  </si>
  <si>
    <t>шт</t>
  </si>
  <si>
    <t>Произ-водство</t>
  </si>
  <si>
    <t>№ п/п</t>
  </si>
  <si>
    <t>Кол-во единиц товара</t>
  </si>
  <si>
    <t>Цвета</t>
  </si>
  <si>
    <t>C01</t>
  </si>
  <si>
    <t>C02</t>
  </si>
  <si>
    <t>C03</t>
  </si>
  <si>
    <t>C04</t>
  </si>
  <si>
    <t xml:space="preserve">Цвет </t>
  </si>
  <si>
    <t>Цена за единицу с НДС</t>
  </si>
  <si>
    <t>Сумма заказа с НДС</t>
  </si>
  <si>
    <t>Сумма заказа с НДС со скидкой</t>
  </si>
  <si>
    <t>Скидка</t>
  </si>
  <si>
    <r>
      <t>Не нашли нужную позицию?</t>
    </r>
    <r>
      <rPr>
        <sz val="10"/>
        <rFont val="Arial Cyr"/>
        <charset val="204"/>
      </rPr>
      <t xml:space="preserve">  Ниже вы можете оставить запрос на цену и наличие на складе необходимых позиций</t>
    </r>
  </si>
  <si>
    <t>ИТОГО</t>
  </si>
  <si>
    <t>Компания</t>
  </si>
  <si>
    <t>Контакное лицо</t>
  </si>
  <si>
    <t>Телефон</t>
  </si>
  <si>
    <t>Информация о доставке</t>
  </si>
  <si>
    <t>Дополнительно</t>
  </si>
  <si>
    <t>Дата заявки</t>
  </si>
  <si>
    <t>Заказ</t>
  </si>
  <si>
    <t>Объем тары</t>
  </si>
  <si>
    <t>00870-047</t>
  </si>
  <si>
    <t>StoPrim Sol GT</t>
  </si>
  <si>
    <t>Клей и армирующие массы</t>
  </si>
  <si>
    <t>со склада Видное</t>
  </si>
  <si>
    <t>со склада Орёл</t>
  </si>
  <si>
    <t>со склада Германия</t>
  </si>
  <si>
    <t>Транспортные услуги - поставки со склада г. Видное</t>
  </si>
  <si>
    <t>Транспортные услуги - поставки со склада г. Орёл</t>
  </si>
  <si>
    <t>Условия и сроки поставки товара со склада Sto (Видное):</t>
  </si>
  <si>
    <t>1. При заказе продукции больше текущего запаса на складе дозаказ/внутреннее перемещение согласовывается с Покупателем дополнительно.</t>
  </si>
  <si>
    <t>1. Размещение заказа в Германии - за 10-14 календарных дней до планируемой даты отгрузки</t>
  </si>
  <si>
    <t xml:space="preserve">2. Отгрузка товаров через транспортные компании – в течение 3-х рабочих дней. </t>
  </si>
  <si>
    <t>2. Отгрузка только полными 20-тн машинами</t>
  </si>
  <si>
    <t>3. Продукты торговых марок Sto и STOMIX требуют соблюдения температурного режима перевозки. Период с ноября по конец марта для перевозок используются РЭФы (температурный режим +6 +8), с апреля по конец ноября - тенты.</t>
  </si>
  <si>
    <t>3. Заказ транспорта и согласование даты отгрузки - за 7 календарных дней до планируемой даты отгрузки</t>
  </si>
  <si>
    <t>4. Вознаграждение Поставщику уплачивается Покупателем в размере 100%, указанной в счете отдельной строкой.</t>
  </si>
  <si>
    <t>4. Транзитное время + растамаживание груза - 9-10 календарных дней</t>
  </si>
  <si>
    <t>5. Доставка до региона - дополнительно 1-3 календарных дня в зависимости от местонахождения склада Покупателя</t>
  </si>
  <si>
    <t>Германия</t>
  </si>
  <si>
    <t>стоимость в руб. с НДС</t>
  </si>
  <si>
    <r>
      <t xml:space="preserve">стоимость в </t>
    </r>
    <r>
      <rPr>
        <b/>
        <sz val="11"/>
        <color indexed="10"/>
        <rFont val="Calibri"/>
        <family val="2"/>
        <charset val="204"/>
      </rPr>
      <t>евро</t>
    </r>
    <r>
      <rPr>
        <b/>
        <sz val="11"/>
        <color indexed="8"/>
        <rFont val="Calibri"/>
        <family val="2"/>
        <charset val="204"/>
      </rPr>
      <t xml:space="preserve"> с НДС</t>
    </r>
  </si>
  <si>
    <t>тент</t>
  </si>
  <si>
    <t>реф</t>
  </si>
  <si>
    <t>г. Калуга</t>
  </si>
  <si>
    <t>г. Тула</t>
  </si>
  <si>
    <t>г. Рязань</t>
  </si>
  <si>
    <t>г. Тамбов</t>
  </si>
  <si>
    <t>г. Ярославль</t>
  </si>
  <si>
    <t>г. Курск</t>
  </si>
  <si>
    <t>г. Липецк</t>
  </si>
  <si>
    <t>г. Воронеж</t>
  </si>
  <si>
    <t>г. Брянск</t>
  </si>
  <si>
    <t>г. Смоленск</t>
  </si>
  <si>
    <t>г. Ростов на Дону</t>
  </si>
  <si>
    <t>г. Краснодар</t>
  </si>
  <si>
    <t>г. Ставрополь</t>
  </si>
  <si>
    <t>г. Сочи</t>
  </si>
  <si>
    <t>г. Чебоксары</t>
  </si>
  <si>
    <t>г. Казань</t>
  </si>
  <si>
    <t>г. Самара</t>
  </si>
  <si>
    <t>г. Ульяновск</t>
  </si>
  <si>
    <t>г. Санкт-Петербург</t>
  </si>
  <si>
    <t>г. Нижний Новгород</t>
  </si>
  <si>
    <t>г. Екатеринбург</t>
  </si>
  <si>
    <t>г. Уфа</t>
  </si>
  <si>
    <t>г. Пермь</t>
  </si>
  <si>
    <t>г. Новосибирск</t>
  </si>
  <si>
    <t>14026_130</t>
  </si>
  <si>
    <t>GAMADEKOR - F, G белая</t>
  </si>
  <si>
    <t>GAMADEKOR - F, G (колерованная С1)</t>
  </si>
  <si>
    <t>E-mail</t>
  </si>
  <si>
    <t>Дата отгрузки</t>
  </si>
  <si>
    <t>уп.</t>
  </si>
  <si>
    <t>Unterlegscheibe компенсатор, толщина 3 мм</t>
  </si>
  <si>
    <t>Unterlegscheibe компенсатор, толщина 5 мм</t>
  </si>
  <si>
    <t>14026_230</t>
  </si>
  <si>
    <t>04346_120</t>
  </si>
  <si>
    <t>StoReno feim</t>
  </si>
  <si>
    <t>шпаклевка</t>
  </si>
  <si>
    <t>18</t>
  </si>
  <si>
    <t>04346_121</t>
  </si>
  <si>
    <t>StoReno</t>
  </si>
  <si>
    <t>Финишная шпаклеква минеральная усиленная</t>
  </si>
  <si>
    <t>кг/м131</t>
  </si>
  <si>
    <t>кг/м132</t>
  </si>
  <si>
    <t>61081_007</t>
  </si>
  <si>
    <t>BETADEKOR  SAF10, белая</t>
  </si>
  <si>
    <t>61081_006</t>
  </si>
  <si>
    <t>BETADEKOR  SAF10, (колерованная С1)</t>
  </si>
  <si>
    <t>66004-120</t>
  </si>
  <si>
    <t>15096_226</t>
  </si>
  <si>
    <t>ВASIS A NEOSIL B G</t>
  </si>
  <si>
    <t>15096_227</t>
  </si>
  <si>
    <t>ВASIS B NEOSIL B G</t>
  </si>
  <si>
    <t>15096_228</t>
  </si>
  <si>
    <t>ВASIS OT NEOSIL B G</t>
  </si>
  <si>
    <t>66004_121</t>
  </si>
  <si>
    <t>66004_122</t>
  </si>
  <si>
    <t>Штукатурка BETADEKOR SD15</t>
  </si>
  <si>
    <t>61030_015</t>
  </si>
  <si>
    <t>Итого метраж, м2</t>
  </si>
  <si>
    <t>Наименование</t>
  </si>
  <si>
    <t>Мин. Расход</t>
  </si>
  <si>
    <t>Ед.</t>
  </si>
  <si>
    <t>Цена за м2 с НДС</t>
  </si>
  <si>
    <t>Цена за м2 с НДС со скидкой</t>
  </si>
  <si>
    <t>Кол-во упаковок</t>
  </si>
  <si>
    <t>Кол-во упаковок округление</t>
  </si>
  <si>
    <t>Итого за 1 м2</t>
  </si>
  <si>
    <t>Итого, руб с НДС со скидкой</t>
  </si>
  <si>
    <t>Макс. Расход</t>
  </si>
  <si>
    <t>StoReno fein</t>
  </si>
  <si>
    <t>66802_001</t>
  </si>
  <si>
    <t>66801_001</t>
  </si>
  <si>
    <t>Шпаклевка</t>
  </si>
  <si>
    <t xml:space="preserve">ALFAFORM SCB шпаклевка белая </t>
  </si>
  <si>
    <t>ALFAFORM SCA шпаклевка выравнивающая</t>
  </si>
  <si>
    <t>09548-006</t>
  </si>
  <si>
    <t>StoColor Dryonic G (белая)</t>
  </si>
  <si>
    <t>09548-005</t>
  </si>
  <si>
    <r>
      <t>StoColor Dryonic G get</t>
    </r>
    <r>
      <rPr>
        <b/>
        <sz val="12"/>
        <color indexed="8"/>
        <rFont val="Calibri"/>
        <family val="2"/>
        <charset val="204"/>
      </rPr>
      <t>ö</t>
    </r>
    <r>
      <rPr>
        <b/>
        <sz val="12"/>
        <color indexed="8"/>
        <rFont val="Arial Narrow"/>
        <family val="2"/>
        <charset val="204"/>
      </rPr>
      <t>nt (колер.) С1</t>
    </r>
  </si>
  <si>
    <t>09549-006</t>
  </si>
  <si>
    <t>StoColor Solical G (белая)</t>
  </si>
  <si>
    <t>09549-005</t>
  </si>
  <si>
    <t>StoColor Solical G (колерованная) С1</t>
  </si>
  <si>
    <t>00269-061</t>
  </si>
  <si>
    <t>00269-060</t>
  </si>
  <si>
    <t>StoColor Silco G weiss (белая)</t>
  </si>
  <si>
    <t>StoColor Silco G getönt</t>
  </si>
  <si>
    <r>
      <rPr>
        <b/>
        <sz val="12"/>
        <color indexed="8"/>
        <rFont val="Arial Narrow"/>
        <family val="2"/>
        <charset val="204"/>
      </rPr>
      <t>Уникальная, чисто силиконовая</t>
    </r>
    <r>
      <rPr>
        <sz val="12"/>
        <color indexed="8"/>
        <rFont val="Arial Narrow"/>
        <family val="2"/>
        <charset val="204"/>
      </rPr>
      <t xml:space="preserve"> матовая фасадная краска (кол-во силиконового связующего около 50%). Колеруется во многие цвета, укрывистая. При правильном нанесении надежно защищает фасад на многие года. </t>
    </r>
    <r>
      <rPr>
        <b/>
        <sz val="12"/>
        <color indexed="8"/>
        <rFont val="Arial Narrow"/>
        <family val="2"/>
        <charset val="204"/>
      </rPr>
      <t>Усилена антигрибковой добавкой G</t>
    </r>
  </si>
  <si>
    <r>
      <t xml:space="preserve">Уникальная краска на основе сольсиликата! Отлично противостоит атмосферным осадкам, очень высокая паропроницаемость, 100% адгезия к минеральным основаниям. </t>
    </r>
    <r>
      <rPr>
        <b/>
        <sz val="12"/>
        <rFont val="Arial Narrow"/>
        <family val="2"/>
        <charset val="204"/>
      </rPr>
      <t>Усилена антигрибковой добавкой G</t>
    </r>
  </si>
  <si>
    <t>StoColor Silco getönt (колерованная) С1</t>
  </si>
  <si>
    <r>
      <t xml:space="preserve">Уникальный новый продукт! </t>
    </r>
    <r>
      <rPr>
        <sz val="12"/>
        <color indexed="8"/>
        <rFont val="Arial Narrow"/>
        <family val="2"/>
        <charset val="204"/>
      </rPr>
      <t xml:space="preserve">Краска с "эффектом сухого фасада" - "Сухая поверхность, несмотря ни на что". Отлично колеруется во многие цвета. Низкий расход. Подходит для поверхностей почти любого типа. </t>
    </r>
    <r>
      <rPr>
        <b/>
        <sz val="12"/>
        <color indexed="8"/>
        <rFont val="Arial Narrow"/>
        <family val="2"/>
        <charset val="204"/>
      </rPr>
      <t>Усилена антигрибковой добавкой G</t>
    </r>
  </si>
  <si>
    <r>
      <t xml:space="preserve">Уникальный новый продукт! </t>
    </r>
    <r>
      <rPr>
        <sz val="12"/>
        <color indexed="8"/>
        <rFont val="Arial Narrow"/>
        <family val="2"/>
        <charset val="204"/>
      </rPr>
      <t>Краска с "эффектом сухого фасада" - "Сухая поверхность, несмотря ни на что". Отлично колеруется во многие цвета. Низкий расход. Подходит для поверхностей почти любого типа.</t>
    </r>
  </si>
  <si>
    <r>
      <t>Уникальный новый продукт! К</t>
    </r>
    <r>
      <rPr>
        <sz val="12"/>
        <color indexed="8"/>
        <rFont val="Arial Narrow"/>
        <family val="2"/>
        <charset val="204"/>
      </rPr>
      <t>раска с "эффектом сухого фасада" - "Сухая поверхность, несмотря ни на что". Изготовлена по технологии "Сан Блок"- гарантия от выгорания до 5-ти лет, даже для насыщенных тонов. Отлично колеруется во многие цвета. Низкий расход. Подходит для поверхностей почти любого типа. Колеровка некоторых цветов на головном предприятии (в Германии)</t>
    </r>
  </si>
  <si>
    <t xml:space="preserve">матовая эластичная дисперсионная краска, усиленная полисилоксаном, особо подходит для перекрытия мелких трещин, создает небольшую структуру. </t>
  </si>
  <si>
    <t>01889_016</t>
  </si>
  <si>
    <t>Tropfkantenprofil 2,5м с "закрытым" капельником</t>
  </si>
  <si>
    <t>капельник</t>
  </si>
  <si>
    <t>Sto-Thermodübel EJ STR 8/60U, длина 115 мм</t>
  </si>
  <si>
    <t>Sto- Thermodübel EJ STR 8/60U, длина 135 мм</t>
  </si>
  <si>
    <t>Sto-Thermodübel EJ STR 8/60U, длина 155 мм</t>
  </si>
  <si>
    <t>Sto-Thermodübel EJ STR 8/60U, длина 175 мм</t>
  </si>
  <si>
    <t>Sto-Thermodübel EJ STR 8/60U, длина 195 мм</t>
  </si>
  <si>
    <t>Sto-Thermodübel EJ STR 8/60U, длина 215 мм</t>
  </si>
  <si>
    <t>Sto-Thermodübel EJ STR 8/60U, длина 235 мм</t>
  </si>
  <si>
    <t>Sto-Thermodübel EJ STR 8/60U, длина 255 мм</t>
  </si>
  <si>
    <t>Sto-Thermodübel EJ STR 8/60U, длина 275 мм</t>
  </si>
  <si>
    <t>Sto-Thermodübel EJ STR 8/60U, длина 295 мм</t>
  </si>
  <si>
    <t>Sto-Thermodübel RPS / STR заглушка EPS (Rondell Polystyrol)</t>
  </si>
  <si>
    <t>Sto-Thermodübel RMW / STR заглушка MW (Rondell Mineralwolle)</t>
  </si>
  <si>
    <t>Sto-Thermodübel VE / STR заглушка EPS малая (Verschlusselement)</t>
  </si>
  <si>
    <t>Sto-Thermodübel MT Фреза STR tool</t>
  </si>
  <si>
    <t>Sto-Универсальный забивной дюбель Н5 x 155                         толщина теплоизоляции 100</t>
  </si>
  <si>
    <t>Sto-Универсальный забивной дюбель Н5 x 175                            толщина теплоизоляции 120</t>
  </si>
  <si>
    <t>Sto-Универсальный забивной дюбель Н5 x 195                             толщина теплоизоляции  140</t>
  </si>
  <si>
    <t>Sto-Универсальный забивной дюбель Н5 x 215                             толщина теплоизоляции  160</t>
  </si>
  <si>
    <t>Sto-Универсальный забивной дюбель Н5 x 235                                  толщина теплоизоляции 180</t>
  </si>
  <si>
    <t>Sto-Универсальный забивной дюбель Н5 x 255                                толщина теплоизоляции 200</t>
  </si>
  <si>
    <t>Sto-Универсальный забивной дюбель Н5 x 275                          толщина теплоизоляции 220</t>
  </si>
  <si>
    <t>Sto-Универсальный забивной дюбель Н5 x 295                              толщина теплоизоляции 240</t>
  </si>
  <si>
    <t>Сетка фасадная с логотипом STOMIX</t>
  </si>
  <si>
    <t>Уголок ПВХ с стеклосеткой 10х15 с логотипом STOMIX</t>
  </si>
  <si>
    <t>StoDivers ST (0,2 кг)</t>
  </si>
  <si>
    <t xml:space="preserve">наружняя стандартная силиконовая штукатурка. Структура зернистая - типа "короед". Выдерживает механические нагрузки,  хорошая самоочищаемость, высокая паропроницаемость и водоотталкивающая способность, хорошая погодоустойчивость, белая, колеруемая, готова к применению. </t>
  </si>
  <si>
    <r>
      <t xml:space="preserve">Уникальный новый продукт! </t>
    </r>
    <r>
      <rPr>
        <sz val="12"/>
        <color rgb="FF000000"/>
        <rFont val="Arial Narrow"/>
        <family val="2"/>
        <charset val="204"/>
      </rPr>
      <t>Краска для дерева с "эффектом сухого фасада" - "Сухая поверхность, несмотря ни на что". Отлично колеруется во многие цвета. Низкий расход. Подходит для покраски деревянных поверхностей.</t>
    </r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</si>
  <si>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Самоочищающаяся финишная штукатурка с "эффектом лотоса" и царапанной структурой ("шуба")</t>
    </r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</si>
  <si>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самоочищающаяся финишная штукатурка с "эффектом лотоса" и моделируемой структурой </t>
    </r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</si>
  <si>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специальная краска для насыщенных цветов, предотвращает чрезмерный нагрев фасада. Специально разработана для систем теплоизоляции. Поставляется под заказ и только колерованная.</t>
    </r>
  </si>
  <si>
    <t>шпаклеква минеральная усиленная</t>
  </si>
  <si>
    <t>минеральный клеящий и армирующий усиленный микроволокнами раствор для минеральных оснований, подходит для машинного нанесения</t>
  </si>
  <si>
    <t>Минеральная фильцующаяся, армированная волокнами шпаклевочная масса, органически улучшенная</t>
  </si>
  <si>
    <t>финишная шпаклеква минеральная усиленная</t>
  </si>
  <si>
    <t>соединитель для цокольных шин</t>
  </si>
  <si>
    <t>профиль цокольных шин</t>
  </si>
  <si>
    <t>Sto-Универсальный забивной дюбель Н5 x 135  
толщина теплоизоляции 80</t>
  </si>
  <si>
    <t xml:space="preserve">тарельчатый забивной дюбель из полиэтилена с металлическим элементом из закаленной оцинкованной стали, термоголовка из полиамида
Крепление  теплоизоляции в бетон, полнотелый кирпич, пустотелый материал 
Зона анкеровки: 35мм - бетон, полнотелый кирпич
</t>
  </si>
  <si>
    <t>Тарельчатый дюбель из полиэтилена с закручиваемым металлическим элементом из закаленной оцинкованной стали
Крепление теплоизоляции в бетон, полнотелый кирпич, пустотелый материал, пенобетон
Крепление в теплоизоляцию с утапливанием дюбеля. Сверху устанавливается заглушка из минеральной ваты или пенополистерола
Зона анкеровки для 25мм - бетон, полнотелый кирпич
65мм - пустотелый кирпич, пенобетон, газобетон.</t>
  </si>
  <si>
    <t>однокомпонентная пена в баллоне под давлением для заполнения швов, отверстий и других полостей в теплоизоляционных плитах шириной до 5 мм</t>
  </si>
  <si>
    <t>матовая дисперсионная краска на чисто акрилатной основе с антикоррозионными добавками, применяется на различных типах оснований, включая древесину и металл.</t>
  </si>
  <si>
    <r>
      <t xml:space="preserve">Уникальный продукт! </t>
    </r>
    <r>
      <rPr>
        <sz val="12"/>
        <color rgb="FF000000"/>
        <rFont val="Arial Narrow"/>
        <family val="2"/>
        <charset val="204"/>
      </rPr>
      <t>Проникающая грунтовка с технологией "Гель-Технолоджи", не капает, не образует подтеков. Идеальна для нанесения валиком! Идеальна для сложных поверхностей с "косым" светом</t>
    </r>
  </si>
  <si>
    <t>известковая шпатлевка</t>
  </si>
  <si>
    <r>
      <t xml:space="preserve">Уникальный продукт! </t>
    </r>
    <r>
      <rPr>
        <sz val="12"/>
        <color rgb="FF000000"/>
        <rFont val="Arial Narrow"/>
        <family val="2"/>
        <charset val="204"/>
      </rPr>
      <t>Готовое к применению шелковисто-матовое  покрытие с цветными чипсами, необходим грунт в цвет дизайна. Цвет и фактуру см. в каталоге или на образцах (приложение)</t>
    </r>
  </si>
  <si>
    <t>Клей</t>
  </si>
  <si>
    <t>Подробно согласовывайте спецификации с Менеджерами по продажам.</t>
  </si>
  <si>
    <t>Таблица надбавок к прайс-листу на колерованные материалы</t>
  </si>
  <si>
    <t>тонирование уровня С4</t>
  </si>
  <si>
    <r>
      <t xml:space="preserve">тонирование уровня С1
фиксированная надбавка* к </t>
    </r>
    <r>
      <rPr>
        <b/>
        <sz val="12"/>
        <color rgb="FFFF0000"/>
        <rFont val="Arial Narrow"/>
        <family val="2"/>
        <charset val="204"/>
      </rPr>
      <t>wiess/natur</t>
    </r>
  </si>
  <si>
    <r>
      <t xml:space="preserve">тонирование уровня С2
фиксированная надбавка* к </t>
    </r>
    <r>
      <rPr>
        <b/>
        <sz val="12"/>
        <color rgb="FFFF0000"/>
        <rFont val="Arial Narrow"/>
        <family val="2"/>
        <charset val="204"/>
      </rPr>
      <t>С1</t>
    </r>
  </si>
  <si>
    <r>
      <t xml:space="preserve">тонирование уровня С3
фиксированная надбавка* к </t>
    </r>
    <r>
      <rPr>
        <b/>
        <sz val="12"/>
        <color rgb="FFFF0000"/>
        <rFont val="Arial Narrow"/>
        <family val="2"/>
        <charset val="204"/>
      </rPr>
      <t>С1</t>
    </r>
  </si>
  <si>
    <t xml:space="preserve">         по запросу</t>
  </si>
  <si>
    <t>краска
лазурь</t>
  </si>
  <si>
    <t>декоративная штукатурка
декоративное покрытие
шпатлевка
грунт адгезионный</t>
  </si>
  <si>
    <t>Продукты тонирования</t>
  </si>
  <si>
    <t>ед изм</t>
  </si>
  <si>
    <t>руб без НДС</t>
  </si>
  <si>
    <t>руб с НДС</t>
  </si>
  <si>
    <r>
      <t xml:space="preserve">Стоимость указана при полной загрузке 20-тн машины
Ставки указаны в </t>
    </r>
    <r>
      <rPr>
        <b/>
        <sz val="10"/>
        <color indexed="10"/>
        <rFont val="Arial Narrow"/>
        <family val="2"/>
        <charset val="204"/>
      </rPr>
      <t>руб. с НДС.</t>
    </r>
  </si>
  <si>
    <r>
      <t xml:space="preserve">Стоимость указана при полной загрузке 20-тн машины
Ставки указаны </t>
    </r>
    <r>
      <rPr>
        <b/>
        <sz val="10"/>
        <color indexed="10"/>
        <rFont val="Arial Narrow"/>
        <family val="2"/>
        <charset val="204"/>
      </rPr>
      <t>в евро с НДС</t>
    </r>
  </si>
  <si>
    <t>Склад отгрузки</t>
  </si>
  <si>
    <t>город доставки</t>
  </si>
  <si>
    <t>склад Видное</t>
  </si>
  <si>
    <t>склад Орёл</t>
  </si>
  <si>
    <t>г. Тольятти</t>
  </si>
  <si>
    <t>г. Нальчик</t>
  </si>
  <si>
    <t>г. Новороссийск</t>
  </si>
  <si>
    <t>г. Красноярск</t>
  </si>
  <si>
    <t>Шпаклеква минеральная усиленная</t>
  </si>
  <si>
    <t>ALFADEKOR  S
402,402,403,404,405,406,407,408,409,410,411,412</t>
  </si>
  <si>
    <t xml:space="preserve">ALFADEKOR  G 
102,104,105,106,107,108,109,110,111,115,114,116,118,119,120,121,122,123,125,200,201,202,203,204,205,206,207,208,209,210,211,213,212,214,215,216,217,218,219,220,221,222   </t>
  </si>
  <si>
    <t>Сетка для армирования</t>
  </si>
  <si>
    <t>профиль</t>
  </si>
  <si>
    <t>Min
расход продукта</t>
  </si>
  <si>
    <t>Min расход продукта</t>
  </si>
  <si>
    <t>Min 
расход продукта</t>
  </si>
  <si>
    <t>профиль складной со стеклосеткой / профиль для формирования любого (изменяемого) угла с интегрированной стекловолокнистой сеткой</t>
  </si>
  <si>
    <t>66004_123</t>
  </si>
  <si>
    <t>66004-020</t>
  </si>
  <si>
    <t>эпоксид</t>
  </si>
  <si>
    <t>09620-002</t>
  </si>
  <si>
    <t>StoDecosit K 1,0 weiss (белая)</t>
  </si>
  <si>
    <t>09620-001</t>
  </si>
  <si>
    <t>StoDecosit K 1,0 getönt (колерованная) C1</t>
  </si>
  <si>
    <t>09620-004</t>
  </si>
  <si>
    <t>StoDecosit K 1,5 weiss (белая)</t>
  </si>
  <si>
    <t>09620-003</t>
  </si>
  <si>
    <t>StoDecosit K 1,5 getönt (колерованная) C1</t>
  </si>
  <si>
    <t>09620-006</t>
  </si>
  <si>
    <t>StoDecosit K 2,0 weiss (белая)</t>
  </si>
  <si>
    <t>09620-005</t>
  </si>
  <si>
    <t>StoDecosit K 2,0 getönt (колерованная) C1</t>
  </si>
  <si>
    <t>09620-008</t>
  </si>
  <si>
    <t>StoDecosit R 1,0 weiss (белая)</t>
  </si>
  <si>
    <t>09620-007</t>
  </si>
  <si>
    <t>StoDecosit R 1,0 getönt (колерованная) C1</t>
  </si>
  <si>
    <t>09620-010</t>
  </si>
  <si>
    <t>StoDecosit R 1,5 weiss (белая)</t>
  </si>
  <si>
    <t>09620-009</t>
  </si>
  <si>
    <t>StoDecosit R 1,5 getönt (колерованная) C1</t>
  </si>
  <si>
    <t>09620-012</t>
  </si>
  <si>
    <t>StoDecosit MP 0,5 weiss (белая)</t>
  </si>
  <si>
    <t>09620-014</t>
  </si>
  <si>
    <t>StoDecosit SP 1,0 weiss (белая)</t>
  </si>
  <si>
    <t>09620-013</t>
  </si>
  <si>
    <t>StoDecosit SP 1,0 getönt (колерованная) C1</t>
  </si>
  <si>
    <t>09620-016</t>
  </si>
  <si>
    <t>StoDecosit SP 1,5 weiss (белая)</t>
  </si>
  <si>
    <t>09620-015</t>
  </si>
  <si>
    <t>StoDecosit SP 1,5 getönt (колерованная) C1</t>
  </si>
  <si>
    <t>09620-011</t>
  </si>
  <si>
    <t>StoDecosit MP 0,5 getönt (колерованная) C1</t>
  </si>
  <si>
    <t>00250-087</t>
  </si>
  <si>
    <t>StoArmat Classic plus F (натурального цвета)</t>
  </si>
  <si>
    <t>армировка</t>
  </si>
  <si>
    <t>00250-086</t>
  </si>
  <si>
    <t>StoArmat Classic plus F getönt (колерованная ) C1</t>
  </si>
  <si>
    <t>00250-089</t>
  </si>
  <si>
    <t>StoArmat Classic plus M (натурального цвета)</t>
  </si>
  <si>
    <t>00250-088</t>
  </si>
  <si>
    <t>StoArmat Classic plus M getönt (колерованная ) C1</t>
  </si>
  <si>
    <t>00250-091</t>
  </si>
  <si>
    <t>StoArmat Classic plus G (натурального цвета)</t>
  </si>
  <si>
    <t>00250-090</t>
  </si>
  <si>
    <t>StoArmat Classic plus G getönt (колерованная ) C1</t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</si>
  <si>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органическая, готовая к применению армирующая масса с направляющим зерном, отличающаяся особой механической стойкостью ( до 100 Дж), не горючая </t>
    </r>
  </si>
  <si>
    <r>
      <t xml:space="preserve">Sto-Putzgrund </t>
    </r>
    <r>
      <rPr>
        <b/>
        <sz val="12"/>
        <color rgb="FFFF0000"/>
        <rFont val="Arial Narrow"/>
        <family val="2"/>
        <charset val="204"/>
      </rPr>
      <t>OR</t>
    </r>
    <r>
      <rPr>
        <b/>
        <sz val="12"/>
        <color indexed="8"/>
        <rFont val="Arial Narrow"/>
        <family val="2"/>
        <charset val="204"/>
      </rPr>
      <t xml:space="preserve"> natur (натурального цвета)</t>
    </r>
  </si>
  <si>
    <r>
      <t xml:space="preserve">Sto-Putzgrund </t>
    </r>
    <r>
      <rPr>
        <b/>
        <sz val="12"/>
        <color rgb="FFFF0000"/>
        <rFont val="Arial Narrow"/>
        <family val="2"/>
        <charset val="204"/>
      </rPr>
      <t>OR</t>
    </r>
    <r>
      <rPr>
        <b/>
        <sz val="12"/>
        <color indexed="8"/>
        <rFont val="Arial Narrow"/>
        <family val="2"/>
        <charset val="204"/>
      </rPr>
      <t xml:space="preserve"> getönt (колерованная) C1</t>
    </r>
  </si>
  <si>
    <t>StoArmat Classic S1 getönt (колерованная ) C1</t>
  </si>
  <si>
    <t>00250-033</t>
  </si>
  <si>
    <r>
      <rPr>
        <b/>
        <sz val="12"/>
        <color rgb="FF000000"/>
        <rFont val="Arial Narrow"/>
        <family val="2"/>
        <charset val="204"/>
      </rPr>
      <t>Уникальный продукт</t>
    </r>
    <r>
      <rPr>
        <sz val="12"/>
        <color indexed="8"/>
        <rFont val="Arial Narrow"/>
        <family val="2"/>
        <charset val="204"/>
      </rPr>
      <t>! готовая к применению органическая армирующая масса с направляющим зерном. Для использования на органических и минеральных основаниях систем StoTherm Classic</t>
    </r>
    <r>
      <rPr>
        <b/>
        <sz val="12"/>
        <color rgb="FF000000"/>
        <rFont val="Arial Narrow"/>
        <family val="2"/>
        <charset val="204"/>
      </rPr>
      <t xml:space="preserve"> S1</t>
    </r>
    <r>
      <rPr>
        <sz val="12"/>
        <color indexed="8"/>
        <rFont val="Arial Narrow"/>
        <family val="2"/>
        <charset val="204"/>
      </rPr>
      <t xml:space="preserve">. Не содержит цемента.
Обогащена базальтом. Высокая эластичность и устойчивость к образованию трещин.                                        </t>
    </r>
  </si>
  <si>
    <r>
      <t xml:space="preserve">StoMarlit K </t>
    </r>
    <r>
      <rPr>
        <b/>
        <sz val="12"/>
        <color rgb="FFFF0000"/>
        <rFont val="Arial Narrow"/>
        <family val="2"/>
        <charset val="204"/>
      </rPr>
      <t>(RU)</t>
    </r>
    <r>
      <rPr>
        <b/>
        <sz val="12"/>
        <color indexed="8"/>
        <rFont val="Arial Narrow"/>
        <family val="2"/>
        <charset val="204"/>
      </rPr>
      <t xml:space="preserve"> 1.0 weiss (белая)</t>
    </r>
  </si>
  <si>
    <r>
      <t xml:space="preserve">StoMarlit K </t>
    </r>
    <r>
      <rPr>
        <b/>
        <sz val="12"/>
        <color rgb="FFFF0000"/>
        <rFont val="Arial Narrow"/>
        <family val="2"/>
        <charset val="204"/>
      </rPr>
      <t>(RU)</t>
    </r>
    <r>
      <rPr>
        <b/>
        <sz val="12"/>
        <color indexed="8"/>
        <rFont val="Arial Narrow"/>
        <family val="2"/>
        <charset val="204"/>
      </rPr>
      <t xml:space="preserve"> 1.0  getönt (колерованная)  C1</t>
    </r>
  </si>
  <si>
    <r>
      <t>StoMarlit K</t>
    </r>
    <r>
      <rPr>
        <b/>
        <sz val="12"/>
        <color rgb="FFFF0000"/>
        <rFont val="Arial Narrow"/>
        <family val="2"/>
        <charset val="204"/>
      </rPr>
      <t xml:space="preserve"> (RU)</t>
    </r>
    <r>
      <rPr>
        <b/>
        <sz val="12"/>
        <color indexed="8"/>
        <rFont val="Arial Narrow"/>
        <family val="2"/>
        <charset val="204"/>
      </rPr>
      <t xml:space="preserve"> 1.5 weiss (белая)</t>
    </r>
  </si>
  <si>
    <r>
      <t xml:space="preserve">StoMarlit K </t>
    </r>
    <r>
      <rPr>
        <b/>
        <sz val="12"/>
        <color rgb="FFFF0000"/>
        <rFont val="Arial Narrow"/>
        <family val="2"/>
        <charset val="204"/>
      </rPr>
      <t>(RU)</t>
    </r>
    <r>
      <rPr>
        <b/>
        <sz val="12"/>
        <color indexed="8"/>
        <rFont val="Arial Narrow"/>
        <family val="2"/>
        <charset val="204"/>
      </rPr>
      <t xml:space="preserve"> 1.5  getönt (колерованная)  C1</t>
    </r>
  </si>
  <si>
    <r>
      <t xml:space="preserve">StoMarlit K </t>
    </r>
    <r>
      <rPr>
        <b/>
        <sz val="12"/>
        <color rgb="FFFF0000"/>
        <rFont val="Arial Narrow"/>
        <family val="2"/>
        <charset val="204"/>
      </rPr>
      <t>(RU)</t>
    </r>
    <r>
      <rPr>
        <b/>
        <sz val="12"/>
        <color indexed="8"/>
        <rFont val="Arial Narrow"/>
        <family val="2"/>
        <charset val="204"/>
      </rPr>
      <t xml:space="preserve"> 2.0 weiss (белая)</t>
    </r>
  </si>
  <si>
    <r>
      <t xml:space="preserve">StoMarlit K </t>
    </r>
    <r>
      <rPr>
        <b/>
        <sz val="12"/>
        <color rgb="FFFF0000"/>
        <rFont val="Arial Narrow"/>
        <family val="2"/>
        <charset val="204"/>
      </rPr>
      <t>(RU)</t>
    </r>
    <r>
      <rPr>
        <b/>
        <sz val="12"/>
        <color indexed="8"/>
        <rFont val="Arial Narrow"/>
        <family val="2"/>
        <charset val="204"/>
      </rPr>
      <t xml:space="preserve"> 2.0 getönt (колерованная) C1</t>
    </r>
  </si>
  <si>
    <r>
      <t xml:space="preserve">StoMarlit R </t>
    </r>
    <r>
      <rPr>
        <b/>
        <sz val="12"/>
        <color rgb="FFFF0000"/>
        <rFont val="Arial Narrow"/>
        <family val="2"/>
        <charset val="204"/>
      </rPr>
      <t>(RU)</t>
    </r>
    <r>
      <rPr>
        <b/>
        <sz val="12"/>
        <color indexed="8"/>
        <rFont val="Arial Narrow"/>
        <family val="2"/>
        <charset val="204"/>
      </rPr>
      <t xml:space="preserve"> 2.0 weiss (белая)</t>
    </r>
  </si>
  <si>
    <r>
      <t xml:space="preserve">StoMarlit R </t>
    </r>
    <r>
      <rPr>
        <b/>
        <sz val="12"/>
        <color rgb="FFFF0000"/>
        <rFont val="Arial Narrow"/>
        <family val="2"/>
        <charset val="204"/>
      </rPr>
      <t>(RU)</t>
    </r>
    <r>
      <rPr>
        <b/>
        <sz val="12"/>
        <color indexed="8"/>
        <rFont val="Arial Narrow"/>
        <family val="2"/>
        <charset val="204"/>
      </rPr>
      <t xml:space="preserve"> 2.0 getönt (колерованная) C1</t>
    </r>
  </si>
  <si>
    <r>
      <t xml:space="preserve">Sto-Silkolit K </t>
    </r>
    <r>
      <rPr>
        <b/>
        <sz val="12"/>
        <color rgb="FFFF0000"/>
        <rFont val="Arial Narrow"/>
        <family val="2"/>
        <charset val="204"/>
      </rPr>
      <t>(RU)</t>
    </r>
    <r>
      <rPr>
        <b/>
        <sz val="12"/>
        <color indexed="8"/>
        <rFont val="Arial Narrow"/>
        <family val="2"/>
        <charset val="204"/>
      </rPr>
      <t xml:space="preserve"> 1,0 weiss (белая)</t>
    </r>
  </si>
  <si>
    <r>
      <t>Sto-Silkolit K</t>
    </r>
    <r>
      <rPr>
        <b/>
        <sz val="12"/>
        <color rgb="FFFF0000"/>
        <rFont val="Arial Narrow"/>
        <family val="2"/>
        <charset val="204"/>
      </rPr>
      <t xml:space="preserve"> (RU)</t>
    </r>
    <r>
      <rPr>
        <b/>
        <sz val="12"/>
        <color indexed="8"/>
        <rFont val="Arial Narrow"/>
        <family val="2"/>
        <charset val="204"/>
      </rPr>
      <t xml:space="preserve"> 1,0 getönt  (колерованная) C1</t>
    </r>
  </si>
  <si>
    <r>
      <t xml:space="preserve">Sto-Silkolit K </t>
    </r>
    <r>
      <rPr>
        <b/>
        <sz val="12"/>
        <color rgb="FFFF0000"/>
        <rFont val="Arial Narrow"/>
        <family val="2"/>
        <charset val="204"/>
      </rPr>
      <t>(RU)</t>
    </r>
    <r>
      <rPr>
        <b/>
        <sz val="12"/>
        <color indexed="8"/>
        <rFont val="Arial Narrow"/>
        <family val="2"/>
        <charset val="204"/>
      </rPr>
      <t xml:space="preserve"> 1,5 weiss (белая)</t>
    </r>
  </si>
  <si>
    <r>
      <t xml:space="preserve">Sto-Silkolit K </t>
    </r>
    <r>
      <rPr>
        <b/>
        <sz val="12"/>
        <color rgb="FFFF0000"/>
        <rFont val="Arial Narrow"/>
        <family val="2"/>
        <charset val="204"/>
      </rPr>
      <t xml:space="preserve">(RU) </t>
    </r>
    <r>
      <rPr>
        <b/>
        <sz val="12"/>
        <color indexed="8"/>
        <rFont val="Arial Narrow"/>
        <family val="2"/>
        <charset val="204"/>
      </rPr>
      <t>1,5 getönt  (колерованная) C1</t>
    </r>
  </si>
  <si>
    <r>
      <t>Sto-Silkolit K</t>
    </r>
    <r>
      <rPr>
        <b/>
        <sz val="12"/>
        <color rgb="FFFF0000"/>
        <rFont val="Arial Narrow"/>
        <family val="2"/>
        <charset val="204"/>
      </rPr>
      <t xml:space="preserve"> (RU)</t>
    </r>
    <r>
      <rPr>
        <b/>
        <sz val="12"/>
        <color indexed="8"/>
        <rFont val="Arial Narrow"/>
        <family val="2"/>
        <charset val="204"/>
      </rPr>
      <t xml:space="preserve"> 2,0 weiss (белая)</t>
    </r>
  </si>
  <si>
    <r>
      <t xml:space="preserve">Sto-Silkolit K </t>
    </r>
    <r>
      <rPr>
        <b/>
        <sz val="12"/>
        <color rgb="FFFF0000"/>
        <rFont val="Arial Narrow"/>
        <family val="2"/>
        <charset val="204"/>
      </rPr>
      <t>(RU)</t>
    </r>
    <r>
      <rPr>
        <b/>
        <sz val="12"/>
        <color indexed="8"/>
        <rFont val="Arial Narrow"/>
        <family val="2"/>
        <charset val="204"/>
      </rPr>
      <t xml:space="preserve"> 2,0 getönt (колерованная) C1</t>
    </r>
  </si>
  <si>
    <r>
      <t xml:space="preserve">Sto-Silkolit R </t>
    </r>
    <r>
      <rPr>
        <b/>
        <sz val="12"/>
        <color rgb="FFFF0000"/>
        <rFont val="Arial Narrow"/>
        <family val="2"/>
        <charset val="204"/>
      </rPr>
      <t>(RU)</t>
    </r>
    <r>
      <rPr>
        <b/>
        <sz val="12"/>
        <color indexed="8"/>
        <rFont val="Arial Narrow"/>
        <family val="2"/>
        <charset val="204"/>
      </rPr>
      <t xml:space="preserve"> 2,0 weiss (белая)</t>
    </r>
  </si>
  <si>
    <r>
      <t>Sto-Silkolit R</t>
    </r>
    <r>
      <rPr>
        <b/>
        <sz val="12"/>
        <color rgb="FFFF0000"/>
        <rFont val="Arial Narrow"/>
        <family val="2"/>
        <charset val="204"/>
      </rPr>
      <t xml:space="preserve"> (RU)</t>
    </r>
    <r>
      <rPr>
        <b/>
        <sz val="12"/>
        <color indexed="8"/>
        <rFont val="Arial Narrow"/>
        <family val="2"/>
        <charset val="204"/>
      </rPr>
      <t xml:space="preserve"> 2,0 getönt (колерованная) C1</t>
    </r>
  </si>
  <si>
    <r>
      <t xml:space="preserve">StoColor Neosil B </t>
    </r>
    <r>
      <rPr>
        <b/>
        <sz val="12"/>
        <color rgb="FFFF0000"/>
        <rFont val="Arial Narrow"/>
        <family val="2"/>
        <charset val="204"/>
      </rPr>
      <t>(OR)</t>
    </r>
    <r>
      <rPr>
        <b/>
        <sz val="12"/>
        <color indexed="8"/>
        <rFont val="Arial Narrow"/>
        <family val="2"/>
        <charset val="204"/>
      </rPr>
      <t xml:space="preserve"> weiss (белая)</t>
    </r>
  </si>
  <si>
    <r>
      <t>StoColor Neosil B</t>
    </r>
    <r>
      <rPr>
        <b/>
        <sz val="12"/>
        <color rgb="FFFF0000"/>
        <rFont val="Arial Narrow"/>
        <family val="2"/>
        <charset val="204"/>
      </rPr>
      <t xml:space="preserve"> (OR)</t>
    </r>
    <r>
      <rPr>
        <b/>
        <sz val="12"/>
        <color indexed="8"/>
        <rFont val="Arial Narrow"/>
        <family val="2"/>
        <charset val="204"/>
      </rPr>
      <t xml:space="preserve"> getönt (колерованная) C1</t>
    </r>
  </si>
  <si>
    <r>
      <t xml:space="preserve">StoColor Neosil B </t>
    </r>
    <r>
      <rPr>
        <b/>
        <sz val="12"/>
        <color rgb="FFFF0000"/>
        <rFont val="Arial Narrow"/>
        <family val="2"/>
        <charset val="204"/>
      </rPr>
      <t>(OR)</t>
    </r>
    <r>
      <rPr>
        <b/>
        <sz val="12"/>
        <color indexed="8"/>
        <rFont val="Arial Narrow"/>
        <family val="2"/>
        <charset val="204"/>
      </rPr>
      <t xml:space="preserve"> G </t>
    </r>
  </si>
  <si>
    <r>
      <t>StoColor Neosil B</t>
    </r>
    <r>
      <rPr>
        <b/>
        <sz val="12"/>
        <color rgb="FFFF0000"/>
        <rFont val="Arial Narrow"/>
        <family val="2"/>
        <charset val="204"/>
      </rPr>
      <t xml:space="preserve"> (OR)</t>
    </r>
    <r>
      <rPr>
        <b/>
        <sz val="12"/>
        <color indexed="8"/>
        <rFont val="Arial Narrow"/>
        <family val="2"/>
        <charset val="204"/>
      </rPr>
      <t xml:space="preserve"> G (колерованная) С1</t>
    </r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</si>
  <si>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готовая к применению органическая армирующая масса с направляющим зерном 
(</t>
    </r>
    <r>
      <rPr>
        <b/>
        <sz val="12"/>
        <color rgb="FF000000"/>
        <rFont val="Arial Narrow"/>
        <family val="2"/>
        <charset val="204"/>
      </rPr>
      <t xml:space="preserve">F:0,7 мм; M: 1,2 мм; G: 1,4 мм). 
</t>
    </r>
    <r>
      <rPr>
        <sz val="12"/>
        <color indexed="8"/>
        <rFont val="Arial Narrow"/>
        <family val="2"/>
        <charset val="204"/>
      </rPr>
      <t xml:space="preserve">Для использования на органических и минеральных основаниях систем StoTherm Classic. Не содержит цемента.
Обогащена базальтом. Высокая эластичность и устойчивость к образованию трещин.                                    </t>
    </r>
  </si>
  <si>
    <t>300</t>
  </si>
  <si>
    <t>250</t>
  </si>
  <si>
    <t>200</t>
  </si>
  <si>
    <t>150</t>
  </si>
  <si>
    <t xml:space="preserve">кг/м² </t>
  </si>
  <si>
    <t>02399-034</t>
  </si>
  <si>
    <t xml:space="preserve">StoAqua Top Satin weiss (белый) 5l </t>
  </si>
  <si>
    <t>StoAqua Top Satin weiss (белый) 2,5l</t>
  </si>
  <si>
    <t>02399-033</t>
  </si>
  <si>
    <t>StoAqua Top In OT 2,5 l</t>
  </si>
  <si>
    <t>00330-053</t>
  </si>
  <si>
    <t>StoLook Piccolo FT LP0204</t>
  </si>
  <si>
    <t>00330-071</t>
  </si>
  <si>
    <t>StoLook Piccolo FT LP0222</t>
  </si>
  <si>
    <t>00330-070</t>
  </si>
  <si>
    <t>StoLook Piccolo FT LP0221</t>
  </si>
  <si>
    <t>00330-068</t>
  </si>
  <si>
    <t>StoLook Piccolo FT LP0219</t>
  </si>
  <si>
    <t>00330-052</t>
  </si>
  <si>
    <t>StoLook Piccolo FT LP0203</t>
  </si>
  <si>
    <t>00330-069</t>
  </si>
  <si>
    <t>StoLook Piccolo FT LP0220</t>
  </si>
  <si>
    <t>00330-074</t>
  </si>
  <si>
    <t>StoLook Piccolo FT LP0225</t>
  </si>
  <si>
    <t>Цена руб/ед
без учета НДС</t>
  </si>
  <si>
    <t>Цена руб/ед
с учетом НДС</t>
  </si>
  <si>
    <t>фото</t>
  </si>
  <si>
    <t>StoColor Titanium ASE getönt (колерованная)</t>
  </si>
  <si>
    <r>
      <rPr>
        <b/>
        <sz val="12"/>
        <rFont val="Arial Narrow"/>
        <family val="2"/>
        <charset val="204"/>
      </rPr>
      <t>Уникальный продукт!</t>
    </r>
    <r>
      <rPr>
        <sz val="12"/>
        <rFont val="Arial Narrow"/>
        <family val="2"/>
        <charset val="204"/>
      </rPr>
      <t xml:space="preserve"> специальная дисперсионная краска для насыщенных тонов со сниженным "эффектом письма". При колеровке в пастельные тона обладает свойствами матовой, хорошо моющейся краски</t>
    </r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</si>
  <si>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активная краска для внутренних работ, очищающая воздух под воздействием света. Фотокаталитический принцип действия обеспечивает устранение из воздуха вредных веществ и неприятных запахов. Краска имеет матовую поверхность, обладает высокой степенью укрывитости и наносится в один слой. Не содержит растворителей и пластификаторов, характеризуется крайне низкой эмиссией вредных веществ. Имеет сертификат TÜV, не содержит субстанций, вызывающих эффект потемнения.</t>
    </r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</si>
  <si>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двухкомпонентная полиуретановая краска с шелковисто-матовой поверхностью, может подвергаться обработке  дезактивирующими и дезинфицирующими веществами, 1-й класс устойчивости к влажному истиранию по евростандарту EN 13300. Подходит для использования в медицинских и других общественных заведениях</t>
    </r>
  </si>
  <si>
    <t>Кельмы | штукатурные</t>
  </si>
  <si>
    <t>GAMADEKOR - F база A</t>
  </si>
  <si>
    <t>GAMADEKOR - F база B</t>
  </si>
  <si>
    <t>GAMADEKOR - F база OT</t>
  </si>
  <si>
    <r>
      <t xml:space="preserve">клей минеральный </t>
    </r>
    <r>
      <rPr>
        <b/>
        <sz val="12"/>
        <rFont val="Arial Narrow"/>
        <family val="2"/>
        <charset val="204"/>
      </rPr>
      <t>с высокой эластичностью</t>
    </r>
    <r>
      <rPr>
        <sz val="12"/>
        <rFont val="Arial Narrow"/>
        <family val="2"/>
        <charset val="204"/>
      </rPr>
      <t xml:space="preserve"> для облицовочных материалов, для стен и пола</t>
    </r>
  </si>
  <si>
    <r>
      <t xml:space="preserve">клей минеральный </t>
    </r>
    <r>
      <rPr>
        <b/>
        <sz val="12"/>
        <rFont val="Arial Narrow"/>
        <family val="2"/>
        <charset val="204"/>
      </rPr>
      <t>универсальный</t>
    </r>
    <r>
      <rPr>
        <sz val="12"/>
        <rFont val="Arial Narrow"/>
        <family val="2"/>
        <charset val="204"/>
      </rPr>
      <t xml:space="preserve"> для облицовочных материалов, для стен и пола</t>
    </r>
  </si>
  <si>
    <t>глубокопроникающий грунтовочный концентрат на основе силиконовой микроэмульсии, предназначен для проблемных оснований, разбавляется  водой 1:10</t>
  </si>
  <si>
    <t>водоразбавимая бесцветная грунтовка  на силикатной основе, идеальна для минеральных покрытий,
разбавляется водой 1:1</t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</si>
  <si>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водоразбавимая бесцветная грунтовка  на силикатной основе, идеальна для минеральных и органических оснований. Гелевая консистенция, минимизирующая капание</t>
    </r>
  </si>
  <si>
    <t>соединитель</t>
  </si>
  <si>
    <r>
      <t>Уникальный продукт!</t>
    </r>
    <r>
      <rPr>
        <sz val="12"/>
        <color rgb="FF000000"/>
        <rFont val="Arial Narrow"/>
        <family val="2"/>
        <charset val="204"/>
      </rPr>
      <t xml:space="preserve"> органическая штукатурка из смеси натуральных цветных камней. Высокая устойчивость к механическим нагрузкам, высокая эластичность, хорошая пароницаемость, погодоустойчавая. </t>
    </r>
  </si>
  <si>
    <t>наружняя силиконовая улучшенная штукатурка. Структура бороздчатая - типа "короед". Выдерживает механические нагрузки, хорошо самоочищающаяся, отличная устойчивость к воздействию микроорганизмов, высокая паропроницаемость и водоотталкивающая способность, хорошая погодоустойчивость, белая, колеруемая, высокая стабильность цветового фона, готова к применению.</t>
  </si>
  <si>
    <r>
      <t xml:space="preserve">Уникальный продукт! </t>
    </r>
    <r>
      <rPr>
        <sz val="12"/>
        <color rgb="FF000000"/>
        <rFont val="Arial Narrow"/>
        <family val="2"/>
        <charset val="204"/>
      </rPr>
      <t>активная фасадная краска с с функцией очищения воздуха. Рекомендована для покраски первой линии домов в мегаполисах. Высокая укрывистость и водоотталкивающая способность. Сохраняет структуру основания.</t>
    </r>
  </si>
  <si>
    <r>
      <t xml:space="preserve">Уникальный продукт! </t>
    </r>
    <r>
      <rPr>
        <sz val="12"/>
        <color indexed="8"/>
        <rFont val="Arial Narrow"/>
        <family val="2"/>
        <charset val="204"/>
      </rPr>
      <t>Единственная в мире самоочищающаяся силиконовая краска с "эффектом лотоса". Очень низкий расход. Подходит для поверхностей многих типов</t>
    </r>
  </si>
  <si>
    <t>минеральный эластичный раствор для укладки клинкерной и керамической  плитки, плит из природного камня и стеклянной мозаики</t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</si>
  <si>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водоразбавимая бесцветная грунтовка  на силикатной основе, идеальна для минеральных и органических оснований. Гелевая консистенция, минимизурующая образование капель</t>
    </r>
  </si>
  <si>
    <r>
      <t>органическая финишная экологически чистая штукатурка для внутренних работ с царапанной структурой ("</t>
    </r>
    <r>
      <rPr>
        <b/>
        <sz val="12"/>
        <color rgb="FF000000"/>
        <rFont val="Arial Narrow"/>
        <family val="2"/>
        <charset val="204"/>
      </rPr>
      <t>шуба</t>
    </r>
    <r>
      <rPr>
        <sz val="12"/>
        <color indexed="8"/>
        <rFont val="Arial Narrow"/>
        <family val="2"/>
        <charset val="204"/>
      </rPr>
      <t xml:space="preserve">"). Подходит для помещений с повышенными требованиями к экологичности применяемых материалов (больницы, детские сады). </t>
    </r>
    <r>
      <rPr>
        <b/>
        <sz val="12"/>
        <color rgb="FF000000"/>
        <rFont val="Arial Narrow"/>
        <family val="2"/>
        <charset val="204"/>
      </rPr>
      <t>Сертификация TÜV</t>
    </r>
  </si>
  <si>
    <r>
      <t>органическая финишная экологически чистая штукатурка для внутренних работ, с бороздчатой структурой ("</t>
    </r>
    <r>
      <rPr>
        <b/>
        <sz val="12"/>
        <color rgb="FF000000"/>
        <rFont val="Arial Narrow"/>
        <family val="2"/>
        <charset val="204"/>
      </rPr>
      <t>короед</t>
    </r>
    <r>
      <rPr>
        <sz val="12"/>
        <color indexed="8"/>
        <rFont val="Arial Narrow"/>
        <family val="2"/>
        <charset val="204"/>
      </rPr>
      <t xml:space="preserve">"). Подходит для помещений с повышенными требованиями к экологичности применяемых материалов (больницы, детские сады). </t>
    </r>
    <r>
      <rPr>
        <b/>
        <sz val="12"/>
        <color rgb="FF000000"/>
        <rFont val="Arial Narrow"/>
        <family val="2"/>
        <charset val="204"/>
      </rPr>
      <t>Сертификация TÜV</t>
    </r>
  </si>
  <si>
    <r>
      <t xml:space="preserve">органическая финишная экологически чистая штукатурка для внутренних работ </t>
    </r>
    <r>
      <rPr>
        <b/>
        <sz val="12"/>
        <color rgb="FF000000"/>
        <rFont val="Arial Narrow"/>
        <family val="2"/>
        <charset val="204"/>
      </rPr>
      <t xml:space="preserve">с моделируемой структурой. </t>
    </r>
    <r>
      <rPr>
        <sz val="12"/>
        <color indexed="8"/>
        <rFont val="Arial Narrow"/>
        <family val="2"/>
        <charset val="204"/>
      </rPr>
      <t xml:space="preserve">Подходит для помещений с повышенными требованиями к экологичности строительных материалов (больницы, детские сады). </t>
    </r>
    <r>
      <rPr>
        <b/>
        <sz val="12"/>
        <color rgb="FF000000"/>
        <rFont val="Arial Narrow"/>
        <family val="2"/>
        <charset val="204"/>
      </rPr>
      <t>Сертификация TÜV</t>
    </r>
  </si>
  <si>
    <r>
      <t xml:space="preserve">органическая финишная экологически чистая штукатурка для внутренних работ </t>
    </r>
    <r>
      <rPr>
        <b/>
        <sz val="12"/>
        <color rgb="FF000000"/>
        <rFont val="Arial Narrow"/>
        <family val="2"/>
        <charset val="204"/>
      </rPr>
      <t>с эффектом "набрызга"</t>
    </r>
    <r>
      <rPr>
        <sz val="12"/>
        <color indexed="8"/>
        <rFont val="Arial Narrow"/>
        <family val="2"/>
        <charset val="204"/>
      </rPr>
      <t xml:space="preserve"> для реализации творческого дизайна поверхностей стен и потолков. Подходит для помещений с повышенными требованиями к экологичности применяемых материалов (больницы, детские сады).</t>
    </r>
    <r>
      <rPr>
        <b/>
        <sz val="12"/>
        <color rgb="FF000000"/>
        <rFont val="Arial Narrow"/>
        <family val="2"/>
        <charset val="204"/>
      </rPr>
      <t xml:space="preserve"> Сертификация TÜV</t>
    </r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</si>
  <si>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rgb="FF000000"/>
        <rFont val="Arial Narrow"/>
        <family val="2"/>
        <charset val="204"/>
      </rPr>
      <t xml:space="preserve"> Силикатная краска, имеющая 1-й класс влажного истирания и укрывистости. Натуральный материал, не содержит пластификаторов и вредных добавок, хорошо подходит для людей, страдающих аллергическими реакциями.</t>
    </r>
  </si>
  <si>
    <t>эпоксидная водорастворимая матовая краска. В качестве цветного запечатывающего слоя для полов и стен. Отсутствует "эффект письма", возможно применение в качестве краски для грифЕльных досок.</t>
  </si>
  <si>
    <t xml:space="preserve">фасадная краска с высоким показателем паропроницаемости. Матовая. Колеруется в светлые тона.  </t>
  </si>
  <si>
    <t xml:space="preserve">силиконовая краска с высокой паропрницаемостью и укрывистостью. Большой выбор цветов. </t>
  </si>
  <si>
    <t>валик с ворсом дл. 6 мм из нейлоновых волокОн, фиксированных на полиамидной основе, устойчив к воздействию растворителя,  идеально подходит для нанесения антикоррозионных, эпоксидных, 2-компонентных красок, лаков на основе синтетической смолы и полиэфира</t>
  </si>
  <si>
    <t>"венецианская" кельма из нержавеющей специальной стали толщ. 0,6 мм с закругленными углами И  деревянной ручкой, для нанесения StoCalce Marmorino</t>
  </si>
  <si>
    <t>Ведро фирменное с логотипом Sto для образцов</t>
  </si>
  <si>
    <t>фиксированная надбавка, скидки не распространяются.</t>
  </si>
  <si>
    <t>№ клиента</t>
  </si>
  <si>
    <t>Итого паллет</t>
  </si>
  <si>
    <t>Итого вес брутто (кг)</t>
  </si>
  <si>
    <t>2,4</t>
  </si>
  <si>
    <r>
      <t xml:space="preserve">Уникальный продукт! </t>
    </r>
    <r>
      <rPr>
        <sz val="12"/>
        <color indexed="8"/>
        <rFont val="Arial Narrow"/>
        <family val="2"/>
        <charset val="204"/>
      </rPr>
      <t>Единственная в мире самоочищающаяся силиконовая краска с "эффектом лотоса". 95% натурального сырья. Аромат сосны.</t>
    </r>
  </si>
  <si>
    <t>09624-004</t>
  </si>
  <si>
    <t>09624-003</t>
  </si>
  <si>
    <t>15003-271</t>
  </si>
  <si>
    <t>BASIS A LOTUSAN AIMS IQ 15 L EIM</t>
  </si>
  <si>
    <t>15003-273</t>
  </si>
  <si>
    <t>BASIS B LOTUSAN AIMS IQ 15 L EIM</t>
  </si>
  <si>
    <t>15003-269</t>
  </si>
  <si>
    <t>LOTUSAN AIMS IQ O T 14,5 L EIM</t>
  </si>
  <si>
    <t>00002-002</t>
  </si>
  <si>
    <t>00002-001</t>
  </si>
  <si>
    <r>
      <t xml:space="preserve">StoArmat Classic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getönt (колерованная ) C1</t>
    </r>
  </si>
  <si>
    <r>
      <t xml:space="preserve">StoArmat Classic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(натурального цвета)</t>
    </r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</si>
  <si>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готовая к применению органическая армирующая масса с направляющим зерном. 95% натурального сырья. 30% содержания сосновго масла</t>
    </r>
  </si>
  <si>
    <r>
      <t xml:space="preserve">StoColor Lotusan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weiss (белая)</t>
    </r>
  </si>
  <si>
    <r>
      <t xml:space="preserve">StoColor Lotusan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getönt (колер.) C1 </t>
    </r>
  </si>
  <si>
    <t>09576-010</t>
  </si>
  <si>
    <r>
      <t xml:space="preserve">Stolit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K 1,0 weiss (белая)</t>
    </r>
  </si>
  <si>
    <r>
      <t xml:space="preserve">Stolit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K 1,0 getönt (колерованная) C1</t>
    </r>
  </si>
  <si>
    <t>09576-009</t>
  </si>
  <si>
    <t>09576-006</t>
  </si>
  <si>
    <r>
      <t xml:space="preserve">Stolit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K 1,5 weiss (белая)</t>
    </r>
  </si>
  <si>
    <r>
      <t xml:space="preserve">Stolit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K 1,5 getönt (колерованная) C1</t>
    </r>
  </si>
  <si>
    <t>09576-005</t>
  </si>
  <si>
    <t>09576-002</t>
  </si>
  <si>
    <r>
      <t xml:space="preserve">Stolit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K 2,0 weiss (белая)</t>
    </r>
  </si>
  <si>
    <r>
      <t xml:space="preserve">Stolit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K 2,0 getönt (колерованная) C1</t>
    </r>
  </si>
  <si>
    <t>09576-001</t>
  </si>
  <si>
    <t>09576-008</t>
  </si>
  <si>
    <t>09576-007</t>
  </si>
  <si>
    <r>
      <t xml:space="preserve">Stolit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K 3,0 weiss (белая)</t>
    </r>
  </si>
  <si>
    <r>
      <t xml:space="preserve">Stolit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K 3,0 getönt (колерованная) C1</t>
    </r>
  </si>
  <si>
    <t>09576-004</t>
  </si>
  <si>
    <t>09576-003</t>
  </si>
  <si>
    <r>
      <t xml:space="preserve">Stolit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MP weiss (белая)</t>
    </r>
  </si>
  <si>
    <r>
      <t xml:space="preserve">Stolit </t>
    </r>
    <r>
      <rPr>
        <b/>
        <sz val="12"/>
        <color rgb="FFFF0000"/>
        <rFont val="Arial Narrow"/>
        <family val="2"/>
        <charset val="204"/>
      </rPr>
      <t>AIMS</t>
    </r>
    <r>
      <rPr>
        <b/>
        <sz val="12"/>
        <color indexed="8"/>
        <rFont val="Arial Narrow"/>
        <family val="2"/>
        <charset val="204"/>
      </rPr>
      <t xml:space="preserve"> MP getönt (колерованная) C1</t>
    </r>
  </si>
  <si>
    <r>
      <rPr>
        <b/>
        <sz val="12"/>
        <color rgb="FF000000"/>
        <rFont val="Arial Narrow"/>
        <family val="2"/>
        <charset val="204"/>
      </rPr>
      <t>Уникальный продукт!</t>
    </r>
    <r>
      <rPr>
        <sz val="12"/>
        <color indexed="8"/>
        <rFont val="Arial Narrow"/>
        <family val="2"/>
        <charset val="204"/>
      </rPr>
      <t xml:space="preserve"> органическая, армированная волокнами, усиленная финишная штукатурка с бороздчатой структурой ("короед") для наружных работ, применяется на минеральных и органических основаниях. 95% натурального сырья. Содержит 30% натурального масла сосны</t>
    </r>
  </si>
  <si>
    <t xml:space="preserve">фасадная матовая  краска на основе полимерных смол с высокой паропроницаемостью. </t>
  </si>
  <si>
    <r>
      <t xml:space="preserve">фасадная матовая  краска на основе полимерных смол с высокой паропроницаемостью </t>
    </r>
    <r>
      <rPr>
        <b/>
        <sz val="12"/>
        <color rgb="FF000000"/>
        <rFont val="Arial Narrow"/>
        <family val="2"/>
        <charset val="204"/>
      </rPr>
      <t>с биоцидными добавками</t>
    </r>
    <r>
      <rPr>
        <sz val="12"/>
        <color indexed="8"/>
        <rFont val="Arial Narrow"/>
        <family val="2"/>
        <charset val="204"/>
      </rPr>
      <t>.</t>
    </r>
  </si>
  <si>
    <r>
      <t xml:space="preserve">фасадная матовая краска на основе полимерных смол с высокой паропроницаемостью. </t>
    </r>
    <r>
      <rPr>
        <b/>
        <sz val="12"/>
        <color rgb="FF000000"/>
        <rFont val="Arial Narrow"/>
        <family val="2"/>
        <charset val="204"/>
      </rPr>
      <t>С содержанием силикона и антигрибковой добавкой</t>
    </r>
  </si>
  <si>
    <r>
      <t xml:space="preserve">StoColor Neosil </t>
    </r>
    <r>
      <rPr>
        <b/>
        <sz val="12"/>
        <color rgb="FFFF0000"/>
        <rFont val="Arial Narrow"/>
        <family val="2"/>
        <charset val="204"/>
      </rPr>
      <t>SG</t>
    </r>
    <r>
      <rPr>
        <b/>
        <sz val="12"/>
        <color indexed="8"/>
        <rFont val="Arial Narrow"/>
        <family val="2"/>
        <charset val="204"/>
      </rPr>
      <t xml:space="preserve"> </t>
    </r>
    <r>
      <rPr>
        <b/>
        <sz val="12"/>
        <color rgb="FFFF0000"/>
        <rFont val="Arial Narrow"/>
        <family val="2"/>
        <charset val="204"/>
      </rPr>
      <t>(OR)</t>
    </r>
    <r>
      <rPr>
        <b/>
        <sz val="12"/>
        <color indexed="8"/>
        <rFont val="Arial Narrow"/>
        <family val="2"/>
        <charset val="204"/>
      </rPr>
      <t xml:space="preserve"> weiss (белая)</t>
    </r>
  </si>
  <si>
    <r>
      <t xml:space="preserve">StoColor Neosil </t>
    </r>
    <r>
      <rPr>
        <b/>
        <sz val="12"/>
        <color rgb="FFFF0000"/>
        <rFont val="Arial Narrow"/>
        <family val="2"/>
        <charset val="204"/>
      </rPr>
      <t>SG (OR)</t>
    </r>
    <r>
      <rPr>
        <b/>
        <sz val="12"/>
        <color indexed="8"/>
        <rFont val="Arial Narrow"/>
        <family val="2"/>
        <charset val="204"/>
      </rPr>
      <t xml:space="preserve"> getönt (колерованная) C1</t>
    </r>
  </si>
  <si>
    <r>
      <t xml:space="preserve">GAMADEKOR </t>
    </r>
    <r>
      <rPr>
        <b/>
        <sz val="12"/>
        <color rgb="FFFF0000"/>
        <rFont val="Arial Narrow"/>
        <family val="2"/>
        <charset val="204"/>
      </rPr>
      <t>SG</t>
    </r>
    <r>
      <rPr>
        <b/>
        <sz val="12"/>
        <color indexed="8"/>
        <rFont val="Arial Narrow"/>
        <family val="2"/>
        <charset val="204"/>
      </rPr>
      <t xml:space="preserve"> белая</t>
    </r>
  </si>
  <si>
    <r>
      <t xml:space="preserve">GAMADEKOR </t>
    </r>
    <r>
      <rPr>
        <b/>
        <sz val="12"/>
        <color rgb="FFFF0000"/>
        <rFont val="Arial Narrow"/>
        <family val="2"/>
        <charset val="204"/>
      </rPr>
      <t>SG</t>
    </r>
    <r>
      <rPr>
        <b/>
        <sz val="12"/>
        <color indexed="8"/>
        <rFont val="Arial Narrow"/>
        <family val="2"/>
        <charset val="204"/>
      </rPr>
      <t xml:space="preserve"> (колерованная С1)</t>
    </r>
  </si>
  <si>
    <t xml:space="preserve">фасадная краска с высоким показателем паропроницаемости. Матовая. С биоцидными добавками. </t>
  </si>
  <si>
    <t xml:space="preserve">фасадная краска с высоким показателем паропроницаемости. Матовая. С содержанием силикона и антигрибковой добавкой </t>
  </si>
  <si>
    <r>
      <t xml:space="preserve">ВASIS A NEOSIL </t>
    </r>
    <r>
      <rPr>
        <sz val="12"/>
        <color rgb="FFFF0000"/>
        <rFont val="Arial Narrow"/>
        <family val="2"/>
        <charset val="204"/>
      </rPr>
      <t>SG</t>
    </r>
  </si>
  <si>
    <r>
      <t xml:space="preserve">ВASIS B NEOSIL </t>
    </r>
    <r>
      <rPr>
        <sz val="12"/>
        <color rgb="FFFF0000"/>
        <rFont val="Arial Narrow"/>
        <family val="2"/>
        <charset val="204"/>
      </rPr>
      <t>SG</t>
    </r>
  </si>
  <si>
    <r>
      <t xml:space="preserve">ВASIS OT NEOSIL </t>
    </r>
    <r>
      <rPr>
        <sz val="12"/>
        <color rgb="FFFF0000"/>
        <rFont val="Arial Narrow"/>
        <family val="2"/>
        <charset val="204"/>
      </rPr>
      <t>SG</t>
    </r>
  </si>
  <si>
    <r>
      <t xml:space="preserve">GAMADEKOR </t>
    </r>
    <r>
      <rPr>
        <sz val="12"/>
        <color rgb="FFFF0000"/>
        <rFont val="Arial Narrow"/>
        <family val="2"/>
        <charset val="204"/>
      </rPr>
      <t>SG</t>
    </r>
    <r>
      <rPr>
        <sz val="12"/>
        <rFont val="Arial Narrow"/>
        <family val="2"/>
        <charset val="204"/>
      </rPr>
      <t xml:space="preserve"> база A</t>
    </r>
  </si>
  <si>
    <r>
      <t xml:space="preserve">GAMADEKOR </t>
    </r>
    <r>
      <rPr>
        <sz val="12"/>
        <color rgb="FFFF0000"/>
        <rFont val="Arial Narrow"/>
        <family val="2"/>
        <charset val="204"/>
      </rPr>
      <t>SG</t>
    </r>
    <r>
      <rPr>
        <sz val="12"/>
        <rFont val="Arial Narrow"/>
        <family val="2"/>
        <charset val="204"/>
      </rPr>
      <t xml:space="preserve"> база B</t>
    </r>
  </si>
  <si>
    <r>
      <t xml:space="preserve">GAMADEKOR </t>
    </r>
    <r>
      <rPr>
        <sz val="12"/>
        <color rgb="FFFF0000"/>
        <rFont val="Arial Narrow"/>
        <family val="2"/>
        <charset val="204"/>
      </rPr>
      <t>SG</t>
    </r>
    <r>
      <rPr>
        <sz val="12"/>
        <rFont val="Arial Narrow"/>
        <family val="2"/>
        <charset val="204"/>
      </rPr>
      <t xml:space="preserve"> база OT</t>
    </r>
  </si>
  <si>
    <t>GAMADEKOR F BASIS A</t>
  </si>
  <si>
    <t>GAMADEKOR F BASIS B</t>
  </si>
  <si>
    <t>GAMADEKOR F BASIS OT</t>
  </si>
  <si>
    <t xml:space="preserve">GammaDekor SG </t>
  </si>
  <si>
    <t>ВASIS A GammaDekor SG</t>
  </si>
  <si>
    <t>ВASIS B GammaDekor SG</t>
  </si>
  <si>
    <t>ВASIS OT GammaDekor SG</t>
  </si>
  <si>
    <t>Sto-Putzgrund natur (натурального цвета)</t>
  </si>
  <si>
    <t>StoColl Basic</t>
  </si>
  <si>
    <t>00225_003</t>
  </si>
  <si>
    <t>Sto-Armierungsputz natur (600 кг)</t>
  </si>
  <si>
    <t>StoMarlit K 1.0 weiss (белая)</t>
  </si>
  <si>
    <t>StoMarlit K 1.5 weiss (белая)</t>
  </si>
  <si>
    <t>StoMarlit K 2.0 weiss (белая)</t>
  </si>
  <si>
    <t>StoMarlit R 2.0 weiss (белая)</t>
  </si>
  <si>
    <t>Sto-Silkolit K 1,0 weiss (белая)</t>
  </si>
  <si>
    <t>Sto-Silkolit K 1,5 weiss (белая)</t>
  </si>
  <si>
    <t>Sto-Silkolit K 2,0 weiss (белая)</t>
  </si>
  <si>
    <t>Sto-Silkolit R 2,0 weiss (белая)</t>
  </si>
  <si>
    <t>StoColor Neosil B weiss (белая)</t>
  </si>
  <si>
    <t>StoColor Neosil BG weiss (белая)</t>
  </si>
  <si>
    <t>ВASIS A NEOSIL BG</t>
  </si>
  <si>
    <t>ВASIS B NEOSIL BG</t>
  </si>
  <si>
    <t>ВASIS OT NEOSIL BG</t>
  </si>
  <si>
    <t xml:space="preserve">StoColor Neosil SG </t>
  </si>
  <si>
    <t>ВASIS A NEOSIL SG</t>
  </si>
  <si>
    <t>ВASIS B NEOSIL SG</t>
  </si>
  <si>
    <t>ВASIS OT NEOSIL SG</t>
  </si>
  <si>
    <t>00170_003</t>
  </si>
  <si>
    <t>Sto-Cleyer Wood 2000 x 16 x 5</t>
  </si>
  <si>
    <t>Соединитель для цокольных шин 30 mm (100 шт.)</t>
  </si>
  <si>
    <t>Unterlegscheibe компенсатор, толщина 3 мм (100 шт.)</t>
  </si>
  <si>
    <t>Unterlegscheibe компенсатор, толщина 5 мм (100 шт.)</t>
  </si>
  <si>
    <t>02335_001</t>
  </si>
  <si>
    <t>StoQuarz 0,1 mm кварцевая пыль</t>
  </si>
  <si>
    <t>00890_001</t>
  </si>
  <si>
    <t xml:space="preserve">StoQuarz 0,3-0,8 mm неокрашенный </t>
  </si>
  <si>
    <t>02336_001</t>
  </si>
  <si>
    <t>StoQuarz 0,1-0,4 mm неокрашенный</t>
  </si>
  <si>
    <t>00890-001</t>
  </si>
  <si>
    <t>StoQuarz 0,6-1,2 mm неокрашенный</t>
  </si>
  <si>
    <t>02335_003</t>
  </si>
  <si>
    <t>StoQuarz 0,6-1,6 mm неокрашенный</t>
  </si>
  <si>
    <t>02336_006</t>
  </si>
  <si>
    <r>
      <t xml:space="preserve">StoQuarz 1,0-3,0 mm окрашенный, </t>
    </r>
    <r>
      <rPr>
        <b/>
        <sz val="10"/>
        <color indexed="10"/>
        <rFont val="Arial"/>
        <family val="2"/>
        <charset val="204"/>
      </rPr>
      <t>PG11</t>
    </r>
  </si>
  <si>
    <r>
      <t xml:space="preserve">StoQuarz 1,0-3,0 mm окрашенный, </t>
    </r>
    <r>
      <rPr>
        <b/>
        <sz val="10"/>
        <color indexed="10"/>
        <rFont val="Arial"/>
        <family val="2"/>
        <charset val="204"/>
      </rPr>
      <t>PG12</t>
    </r>
  </si>
  <si>
    <t>01304-005</t>
  </si>
  <si>
    <t>ARMAT CLASSIC AIMS NAT 25 KG EIM</t>
  </si>
  <si>
    <t>Sto-Übergangsprofil Blech 250 см</t>
  </si>
  <si>
    <t>Stolit AIMS K 1,0 weiss (белая)</t>
  </si>
  <si>
    <t>Stolit AIMS K 1,5 weiss (белая)</t>
  </si>
  <si>
    <t>Stolit AIMS K 2,0 weiss (белая)</t>
  </si>
  <si>
    <t>Stolit AIMS K 3,0 weiss (белая)</t>
  </si>
  <si>
    <t>Stolit AIMS MP weiss (белая)</t>
  </si>
  <si>
    <t>StoColor X-blaсk  (колерованная)</t>
  </si>
  <si>
    <t>StoColor Lotusan AIMS weiss (белая)</t>
  </si>
  <si>
    <t>StoAqua Top Satin 5l weiss</t>
  </si>
  <si>
    <t>StoAqua Top Satin 2,5l weiss</t>
  </si>
  <si>
    <t>00829-019</t>
  </si>
  <si>
    <t>Sto Prefa Coll</t>
  </si>
  <si>
    <t>00762-006</t>
  </si>
  <si>
    <t>StoCleyer Brick NF 240 x 71 mm</t>
  </si>
  <si>
    <t>Sto-Cleyer Eckverblender K 4/4 240 / 115 x 71</t>
  </si>
  <si>
    <t>Sto-Cleyer Sturzeckverblender, формат 240 x 71 / 115</t>
  </si>
  <si>
    <t>00760-001</t>
  </si>
  <si>
    <t>Sto-Klebe- und Fugenmörtel</t>
  </si>
  <si>
    <t xml:space="preserve">DECOSIT K 1,0 weiss </t>
  </si>
  <si>
    <t xml:space="preserve">DECOSIT K 1,5 weiss </t>
  </si>
  <si>
    <t xml:space="preserve">DECOSIT K 2,0 weiss </t>
  </si>
  <si>
    <t xml:space="preserve">DECOSIT R 1,0 weiss </t>
  </si>
  <si>
    <t xml:space="preserve">DECOSIT R 1,5 weiss </t>
  </si>
  <si>
    <t>DECOSIT MP 0,5 WEISS 25 KG EIM</t>
  </si>
  <si>
    <t xml:space="preserve">DECOSIT SP 1,0 weiss </t>
  </si>
  <si>
    <t xml:space="preserve">DECOSIT SP 1,5 weiss </t>
  </si>
  <si>
    <t>StoColor Puran Satin weiss (белая), комплект из 2-х компонентов</t>
  </si>
  <si>
    <t xml:space="preserve">StoAqua Top Satin (transparent) 5l </t>
  </si>
  <si>
    <t>StoAqua Top Satin (transparent) 2,5l</t>
  </si>
  <si>
    <t>08289-007</t>
  </si>
  <si>
    <t>Sto-Stieltulle</t>
  </si>
  <si>
    <t>Sto-Abstreifgitter 27x29 cm</t>
  </si>
  <si>
    <t>08255-001</t>
  </si>
  <si>
    <t>Zahnleistenkelle 280x100 mm</t>
  </si>
  <si>
    <t>Sto-Außen-Eckenkelle 65x65 mm</t>
  </si>
  <si>
    <t>Sto-Lackierwalze Nylon 25 cm 6 mm</t>
  </si>
  <si>
    <t>Sto-Heizkörperwalze Nylon 11 100/43 mm</t>
  </si>
  <si>
    <t>Sto-Farbwanne 22x27 cm</t>
  </si>
  <si>
    <t>08283-001</t>
  </si>
  <si>
    <t>Federspachtel 160 mm</t>
  </si>
  <si>
    <t>Sto-Glättkelle Profi 280x130x0,7 mm</t>
  </si>
  <si>
    <t>Sto-Schweizer Glättekelle 500x130x0,7 mm</t>
  </si>
  <si>
    <t>Sto-Glättekelle gezahnt 280x130 mm 4x4</t>
  </si>
  <si>
    <t>Sto-Glättekelle gezahnt 280x130 mm 6x6</t>
  </si>
  <si>
    <t>Sto-Glättekelle gezahnt 280x130 mm 8x8</t>
  </si>
  <si>
    <t>08288-029</t>
  </si>
  <si>
    <t>Sto-Spezialglätter 800x130mm</t>
  </si>
  <si>
    <t>08288-039</t>
  </si>
  <si>
    <t>Aufziehglätte, gezahnt 4x4 mm</t>
  </si>
  <si>
    <t>08288-040</t>
  </si>
  <si>
    <t>Aufziehglätte, gezahnt 6x6 mm</t>
  </si>
  <si>
    <t>08288-042</t>
  </si>
  <si>
    <t>Aufziehglätte, gezahnt 10x10 mm</t>
  </si>
  <si>
    <t>Sto-Glättekelle Kunststoff Mini 160x80x3 mm</t>
  </si>
  <si>
    <t>Sto-Glättekelle Kunststoff mit Kunststoffgriff 280x140x2 mm</t>
  </si>
  <si>
    <t>Sto-Glättekelle Kunststoff mit Kunststoffgriff 280x140x3 mm</t>
  </si>
  <si>
    <t>Sto-Flächenspachtel mit Softgriff abgerundet 480 mm</t>
  </si>
  <si>
    <t>Sto-Flächenspachtel mit Softgriff abgerundet 570 mm</t>
  </si>
  <si>
    <t>StoLook Schwammscheibe</t>
  </si>
  <si>
    <t>Sto-Malerspachtel Profi 50 mm</t>
  </si>
  <si>
    <t>Sto-Malerspachtel Profi 80 mm</t>
  </si>
  <si>
    <t>Sto-Berner Putzkelle 140 mm</t>
  </si>
  <si>
    <t>Sro-Reibebrett mit Schwammgummibelag 280x140 mm</t>
  </si>
  <si>
    <t>Sto-WDVS-Schleifpapier 420x200 mm K 16</t>
  </si>
  <si>
    <t>Sto-WDVS-Schleifbrett 420x200 mm K 16</t>
  </si>
  <si>
    <t>Sto-Strukturwalze grob 110/35 mm</t>
  </si>
  <si>
    <t>Sto-Strukturwalze grob 250/74 mm</t>
  </si>
  <si>
    <t>Sto-Stuckateurspachtel 80 mm</t>
  </si>
  <si>
    <t>Sto-Stuckateurspachtel 100 mm</t>
  </si>
  <si>
    <t>Sto-Teleskopstange Aluminium</t>
  </si>
  <si>
    <t>08373-001</t>
  </si>
  <si>
    <t>Zahnleiste C2/28 cm</t>
  </si>
  <si>
    <t>08373-004</t>
  </si>
  <si>
    <t>Zahnleiste C1/28 cm</t>
  </si>
  <si>
    <t>StoLook Marmorino-Glättekelle 200x80/70 mm</t>
  </si>
  <si>
    <t>StoLook Marmorino-Glättekelle 240x100/80 mm</t>
  </si>
  <si>
    <t>StoLook Marmorino-Glättekelle 280x100/90 mm</t>
  </si>
  <si>
    <t>Sto-Flachpinsel Standart 50 mm, Borstenlänge 58 mm</t>
  </si>
  <si>
    <t>Sto-Flachpinsel Standart 60 mm, Borstenlänge 58 mm</t>
  </si>
  <si>
    <t>Sto-Flachpinsel Standart 70 mm, Borstenlänge 64 mm</t>
  </si>
  <si>
    <t>Sto-Flachpinsel Standart 80 mm, Borstenlänge 64 mm</t>
  </si>
  <si>
    <t>Sto-Flachpinsel Standart 100 mm, Borstenlänge 64 mm</t>
  </si>
  <si>
    <t>Sto-Heizkörperpinsel Standart hell 25/43 mm</t>
  </si>
  <si>
    <t>Sto-Heizkörperpinsel Standart hell 50/56 mm</t>
  </si>
  <si>
    <t>Sto-Flächenstreicher Standart grau 120 mm / 65 mm</t>
  </si>
  <si>
    <t>Sto-Flächenstreicher Orel-Mix 135 mm/ 85 mm</t>
  </si>
  <si>
    <t>17202-007</t>
  </si>
  <si>
    <t>Deckenspachtel 600 mm</t>
  </si>
  <si>
    <t>17202-010</t>
  </si>
  <si>
    <t>Deckenspachtel 2х500 mm</t>
  </si>
  <si>
    <t>17400-001</t>
  </si>
  <si>
    <t>Gummischieber Profi 550 mm</t>
  </si>
  <si>
    <t>17400-002</t>
  </si>
  <si>
    <t>Gummischieber doppellippig 550 mm</t>
  </si>
  <si>
    <t>17403-001</t>
  </si>
  <si>
    <t>Stehrakel mit Klemmleiste 560 mm</t>
  </si>
  <si>
    <t>17404-001</t>
  </si>
  <si>
    <t>Sto-Knieschoner</t>
  </si>
  <si>
    <t>17404-004</t>
  </si>
  <si>
    <t>Nagelsohle mit Gurten</t>
  </si>
  <si>
    <t>17401-001</t>
  </si>
  <si>
    <t>Sto-Rakel f. Zahngummileisten 580 mm</t>
  </si>
  <si>
    <t>17401-003</t>
  </si>
  <si>
    <t>Zahngummileisten f. Sto-Rakel 2 mm</t>
  </si>
  <si>
    <t>17401-004</t>
  </si>
  <si>
    <t>Zahngummileisten f. Sto-Rakel 4 mm</t>
  </si>
  <si>
    <t>17401-006</t>
  </si>
  <si>
    <t>Zahngummileisten f. Sto-Rakel 6 mm</t>
  </si>
  <si>
    <t>17401-008</t>
  </si>
  <si>
    <t>Zahngummileisten f. Sto-Rakel 8 mm</t>
  </si>
  <si>
    <t>Sto-Malerwalze FIL Langflor 180 mm, Ø 85mm</t>
  </si>
  <si>
    <t>Sto-Malerwalze FIL Langflor 250 mm, Ø 85mm</t>
  </si>
  <si>
    <t>Sto-Grundierwalze Microfaser 250 mm</t>
  </si>
  <si>
    <t>Sto-Fassadenwalze Standart 270/102 mm</t>
  </si>
  <si>
    <t>Sto-Malerwalze Standart Kurzflor 25cm Flor 12mm, Ø 72mm</t>
  </si>
  <si>
    <t>Sto-Malerwalze малярный валик 250 мм. длина ворса 18 мм.</t>
  </si>
  <si>
    <t>Sto-Inneneckenkelle 80x60 mm</t>
  </si>
  <si>
    <t>Sto-Heizkörperwalze Nylon RS8 100 mm</t>
  </si>
  <si>
    <t>08289-002</t>
  </si>
  <si>
    <t>Sto-Glattekelle Premium Kunststoff 280x135x1 mm</t>
  </si>
  <si>
    <t>08373-002</t>
  </si>
  <si>
    <t>Sto-Zahnleiste für Zahnleistenkelle B1</t>
  </si>
  <si>
    <t>08373-007</t>
  </si>
  <si>
    <t>Sto-Zahnleiste für Zahnleistenkelle 78</t>
  </si>
  <si>
    <t>08373-008</t>
  </si>
  <si>
    <t>Sto-Zahnleiste für Zahnleistenkelle 7</t>
  </si>
  <si>
    <t>08373-018</t>
  </si>
  <si>
    <t>Sto-Zahnleiste, 280 x 25 mm, Zahnform 25</t>
  </si>
  <si>
    <t>08373-019</t>
  </si>
  <si>
    <t>Sto-Zahnleiste, 280 x 25 mm, Zahnform 48</t>
  </si>
  <si>
    <t>08373-020</t>
  </si>
  <si>
    <t>Sto-Zahnleiste, 280 x 25 mm, Zahnform 92</t>
  </si>
  <si>
    <t>08373-021</t>
  </si>
  <si>
    <t>Sto-Zahnleiste, 280 x 25 mm, Zahnform 95</t>
  </si>
  <si>
    <t>08373-022</t>
  </si>
  <si>
    <t>Sto-Zahnleiste, 280 x 25 mm, Zahnform A2</t>
  </si>
  <si>
    <t>08373-023</t>
  </si>
  <si>
    <t>Sto-Zahnleiste, 280 x 25 mm, Zahnform A3</t>
  </si>
  <si>
    <t>08373-024</t>
  </si>
  <si>
    <t>Sto-Zahnleiste, 280 x 25 mm, Zahnform S1</t>
  </si>
  <si>
    <t>08373-025</t>
  </si>
  <si>
    <t>Sto-Zahnleiste, 280 x 25 mm, Zahnform S2</t>
  </si>
  <si>
    <t>08373-026</t>
  </si>
  <si>
    <t>Sto-Zahnleiste, 280 x 25 mm, Zahnform S3</t>
  </si>
  <si>
    <t>08373-027</t>
  </si>
  <si>
    <t>Sto-Zahnleiste, 280 x 25 mm, Zahnform S4</t>
  </si>
  <si>
    <t>17202-009</t>
  </si>
  <si>
    <t>Deckenspachtel 1000 мм</t>
  </si>
  <si>
    <t>17202-011</t>
  </si>
  <si>
    <t>Sto-Deckenspachtel Verlangerung 2x1 m</t>
  </si>
  <si>
    <t>17400-003</t>
  </si>
  <si>
    <t>Sto-Gummischieber Standart</t>
  </si>
  <si>
    <t>17406-001</t>
  </si>
  <si>
    <t>Sto-Entluftungswalze Standard</t>
  </si>
  <si>
    <t>17406-002</t>
  </si>
  <si>
    <t>Sto-Ersatzwalze fur Entluftungswalze 12 mm - 25 cm Standard</t>
  </si>
  <si>
    <t>17406-003</t>
  </si>
  <si>
    <t>Sto-Entlüftungswalze 12mm - 50cm</t>
  </si>
  <si>
    <t>17406-004</t>
  </si>
  <si>
    <t xml:space="preserve">Sto-Entlüftungs-Ersatzwalze 12/50 </t>
  </si>
  <si>
    <t>17406-005</t>
  </si>
  <si>
    <t>Sto-Entlüftungswalze 21mm - 25cm</t>
  </si>
  <si>
    <t>17406-006</t>
  </si>
  <si>
    <t>Sto-Ersatzwalze fur Entluftungswalze Profi 21 mm</t>
  </si>
  <si>
    <t>17406-007</t>
  </si>
  <si>
    <t>Sto-Schlingenwalze</t>
  </si>
  <si>
    <t>17802-005</t>
  </si>
  <si>
    <t>Sto-Großflächenwalze Microfaser 500 mm</t>
  </si>
  <si>
    <t>17802-001</t>
  </si>
  <si>
    <t>Sto-Großflächenwalze Nylon RS 13 mm</t>
  </si>
  <si>
    <t>17802-003</t>
  </si>
  <si>
    <t>Sto-Großflächenwalze Nylon RS 8 mm</t>
  </si>
  <si>
    <t>17802-007</t>
  </si>
  <si>
    <t>Sto-Verstellbügel</t>
  </si>
  <si>
    <t>Sto-Farbrollerbügel 6 mm, 10-12 cm, 42 cm</t>
  </si>
  <si>
    <t>Sto-Farbrollerbügel, бюгель для валика 8 mm, 25-27 cm, 29 cm</t>
  </si>
  <si>
    <t>17402-001</t>
  </si>
  <si>
    <t>Sto-Stiftrakel 580 mm, Stielanschluss 28 mm</t>
  </si>
  <si>
    <t>04807/017</t>
  </si>
  <si>
    <t>StoPox GH 205, 25 кг Set</t>
  </si>
  <si>
    <t>04807/018</t>
  </si>
  <si>
    <t>StoPox GH 205, 10 кг Kombi</t>
  </si>
  <si>
    <t>08238/001</t>
  </si>
  <si>
    <t>StoPox GH 530, 30 KG SET</t>
  </si>
  <si>
    <t>08167/004</t>
  </si>
  <si>
    <t>POX GH 502 28 KG SET</t>
  </si>
  <si>
    <t>14062/023</t>
  </si>
  <si>
    <t>StoPox 452 EP 10 KG COMBI</t>
  </si>
  <si>
    <t>14062/026</t>
  </si>
  <si>
    <t>StoPox 452 EP 23 KG SET</t>
  </si>
  <si>
    <t>00562/003</t>
  </si>
  <si>
    <t>StoPox WG 100 Set, 30 кг, комплект из 2-х компонентов</t>
  </si>
  <si>
    <t>00562/001</t>
  </si>
  <si>
    <t>StoPox WG 100 Set, 12 кг, комплект из 2-х компонентов</t>
  </si>
  <si>
    <t>01144-002</t>
  </si>
  <si>
    <t>CRYL EH 100 5 KG KANBL</t>
  </si>
  <si>
    <t>01533-001</t>
  </si>
  <si>
    <t>StoCryl GL</t>
  </si>
  <si>
    <t>03677-008</t>
  </si>
  <si>
    <t>StoCryl BF 200 16 KG белый</t>
  </si>
  <si>
    <t>00044-003</t>
  </si>
  <si>
    <t>CRYL BF 700 WEISS 10 L EIM</t>
  </si>
  <si>
    <t>CRYL BF 700 WEISS 5 L EIM</t>
  </si>
  <si>
    <t>CRYL BF 750 5 L EIM</t>
  </si>
  <si>
    <t>03781/003</t>
  </si>
  <si>
    <t>POX 590 EP 30 KG SET</t>
  </si>
  <si>
    <t>01152/003</t>
  </si>
  <si>
    <t>CRETE EH 200 30 KG SET</t>
  </si>
  <si>
    <t>03470/015</t>
  </si>
  <si>
    <t>StoPox WL 100 TRANSP/бесцветный 8 KG SET</t>
  </si>
  <si>
    <t>StoPox WL 150 TRANSP/прозрачный, 8 KG SET</t>
  </si>
  <si>
    <t>09351/001</t>
  </si>
  <si>
    <t>StoPox MS 200 VAR 17,5 KG SET PG11</t>
  </si>
  <si>
    <t>03640/002</t>
  </si>
  <si>
    <r>
      <t xml:space="preserve">StoPox WL 200 VAR SET,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</si>
  <si>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StoPox WL 200 VAR SET, </t>
    </r>
    <r>
      <rPr>
        <b/>
        <sz val="10"/>
        <color indexed="10"/>
        <rFont val="Arial"/>
        <family val="2"/>
        <charset val="204"/>
      </rPr>
      <t>PG 12</t>
    </r>
  </si>
  <si>
    <t>03640/008</t>
  </si>
  <si>
    <t>01784/004</t>
  </si>
  <si>
    <t>POX WL 110 12 KG SET</t>
  </si>
  <si>
    <t>14204/001</t>
  </si>
  <si>
    <t>StoPox EP DICKSIEGEL прозрачный, 10 KG COMBI</t>
  </si>
  <si>
    <t>14204/005</t>
  </si>
  <si>
    <t>StoPox EP DICKSIEGEL прозрачный, 25 KG SET</t>
  </si>
  <si>
    <t>03725/003</t>
  </si>
  <si>
    <r>
      <t xml:space="preserve">StoPox KU 411 VAR Combi,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</si>
  <si>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StoPox KU 411 VAR Combi, </t>
    </r>
    <r>
      <rPr>
        <b/>
        <sz val="10"/>
        <color indexed="10"/>
        <rFont val="Arial"/>
        <family val="2"/>
        <charset val="204"/>
      </rPr>
      <t>PG 12</t>
    </r>
  </si>
  <si>
    <t>03725/004</t>
  </si>
  <si>
    <r>
      <t xml:space="preserve">StoPox KU 411 VAR SET,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</si>
  <si>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StoPox KU 411 VAR SET, </t>
    </r>
    <r>
      <rPr>
        <b/>
        <sz val="10"/>
        <color indexed="10"/>
        <rFont val="Arial"/>
        <family val="2"/>
        <charset val="204"/>
      </rPr>
      <t>PG 12</t>
    </r>
  </si>
  <si>
    <t>01455/012</t>
  </si>
  <si>
    <r>
      <t xml:space="preserve">StoPox KU 601 VAR SET, 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</si>
  <si>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StoPox KU 601 VAR SET, </t>
    </r>
    <r>
      <rPr>
        <b/>
        <sz val="10"/>
        <color indexed="10"/>
        <rFont val="Arial"/>
        <family val="2"/>
        <charset val="204"/>
      </rPr>
      <t xml:space="preserve"> PG 12</t>
    </r>
  </si>
  <si>
    <t>01455/013</t>
  </si>
  <si>
    <r>
      <t xml:space="preserve">StoPox KU 601 VAR SET,  цвет </t>
    </r>
    <r>
      <rPr>
        <b/>
        <sz val="10"/>
        <color indexed="10"/>
        <rFont val="Arial"/>
        <family val="2"/>
        <charset val="204"/>
      </rPr>
      <t>RAL 7032</t>
    </r>
  </si>
  <si>
    <t>01455/014</t>
  </si>
  <si>
    <r>
      <t xml:space="preserve">StoPox KU 601 VAR SET,  цвет </t>
    </r>
    <r>
      <rPr>
        <b/>
        <sz val="10"/>
        <color indexed="10"/>
        <rFont val="Arial"/>
        <family val="2"/>
        <charset val="204"/>
      </rPr>
      <t>RAL 7035</t>
    </r>
  </si>
  <si>
    <t>01462/013</t>
  </si>
  <si>
    <r>
      <t xml:space="preserve">StoPox KU 611 VAR SET, 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</si>
  <si>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StoPox KU 611 VAR SET,  </t>
    </r>
    <r>
      <rPr>
        <b/>
        <sz val="10"/>
        <color indexed="10"/>
        <rFont val="Arial"/>
        <family val="2"/>
        <charset val="204"/>
      </rPr>
      <t>PG 12</t>
    </r>
  </si>
  <si>
    <t>14152/110</t>
  </si>
  <si>
    <r>
      <t xml:space="preserve">StoPox BB OS VAR Combi,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</si>
  <si>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StoPox BB OS VAR Combi, </t>
    </r>
    <r>
      <rPr>
        <b/>
        <sz val="10"/>
        <color indexed="10"/>
        <rFont val="Arial"/>
        <family val="2"/>
        <charset val="204"/>
      </rPr>
      <t>PG 12</t>
    </r>
  </si>
  <si>
    <t>14152/114</t>
  </si>
  <si>
    <r>
      <t xml:space="preserve">StoPox BB OS VAR Combi, </t>
    </r>
    <r>
      <rPr>
        <b/>
        <sz val="10"/>
        <color indexed="10"/>
        <rFont val="Arial"/>
        <family val="2"/>
        <charset val="204"/>
      </rPr>
      <t>RAL 7001</t>
    </r>
  </si>
  <si>
    <t>14152/115</t>
  </si>
  <si>
    <r>
      <t xml:space="preserve">StoPox BB OS VAR Combi, </t>
    </r>
    <r>
      <rPr>
        <b/>
        <sz val="10"/>
        <color indexed="10"/>
        <rFont val="Arial"/>
        <family val="2"/>
        <charset val="204"/>
      </rPr>
      <t>RAL 7030</t>
    </r>
  </si>
  <si>
    <t>14152/113</t>
  </si>
  <si>
    <r>
      <t xml:space="preserve">StoPox BB OS VAR Combi, </t>
    </r>
    <r>
      <rPr>
        <b/>
        <sz val="10"/>
        <color indexed="10"/>
        <rFont val="Arial"/>
        <family val="2"/>
        <charset val="204"/>
      </rPr>
      <t>RAL 7032</t>
    </r>
  </si>
  <si>
    <t>14152/116</t>
  </si>
  <si>
    <r>
      <t xml:space="preserve">StoPox BB OS VAR Combi, </t>
    </r>
    <r>
      <rPr>
        <b/>
        <sz val="10"/>
        <color indexed="10"/>
        <rFont val="Arial"/>
        <family val="2"/>
        <charset val="204"/>
      </rPr>
      <t>RAL 7035</t>
    </r>
  </si>
  <si>
    <t>14152/117</t>
  </si>
  <si>
    <r>
      <t xml:space="preserve">StoPox BB OS VAR Combi, </t>
    </r>
    <r>
      <rPr>
        <b/>
        <sz val="10"/>
        <color indexed="10"/>
        <rFont val="Arial"/>
        <family val="2"/>
        <charset val="204"/>
      </rPr>
      <t>RAL 7038</t>
    </r>
  </si>
  <si>
    <t>14152/111</t>
  </si>
  <si>
    <r>
      <t xml:space="preserve">StoPox BB OS VAR  SET,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</si>
  <si>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StoPox BB OS VAR  SET, </t>
    </r>
    <r>
      <rPr>
        <b/>
        <sz val="10"/>
        <color indexed="10"/>
        <rFont val="Arial"/>
        <family val="2"/>
        <charset val="204"/>
      </rPr>
      <t>PG 12</t>
    </r>
  </si>
  <si>
    <t>14152/118</t>
  </si>
  <si>
    <r>
      <t xml:space="preserve">StoPox BB OS VAR  SET, </t>
    </r>
    <r>
      <rPr>
        <b/>
        <sz val="10"/>
        <color indexed="10"/>
        <rFont val="Arial"/>
        <family val="2"/>
        <charset val="204"/>
      </rPr>
      <t>RAL 7001</t>
    </r>
  </si>
  <si>
    <t>14152/119</t>
  </si>
  <si>
    <r>
      <t xml:space="preserve">StoPox BB OS VAR  SET, </t>
    </r>
    <r>
      <rPr>
        <b/>
        <sz val="10"/>
        <color indexed="10"/>
        <rFont val="Arial"/>
        <family val="2"/>
        <charset val="204"/>
      </rPr>
      <t>RAL 7030</t>
    </r>
  </si>
  <si>
    <t>14152/120</t>
  </si>
  <si>
    <r>
      <t xml:space="preserve">StoPox BB OS VAR  SET, </t>
    </r>
    <r>
      <rPr>
        <b/>
        <sz val="10"/>
        <color indexed="10"/>
        <rFont val="Arial"/>
        <family val="2"/>
        <charset val="204"/>
      </rPr>
      <t>RAL 7032</t>
    </r>
  </si>
  <si>
    <t>14152/121</t>
  </si>
  <si>
    <r>
      <t xml:space="preserve">StoPox BB OS VAR  SET, </t>
    </r>
    <r>
      <rPr>
        <b/>
        <sz val="10"/>
        <color indexed="10"/>
        <rFont val="Arial"/>
        <family val="2"/>
        <charset val="204"/>
      </rPr>
      <t>RAL 7035</t>
    </r>
  </si>
  <si>
    <t>14152/122</t>
  </si>
  <si>
    <r>
      <t xml:space="preserve">StoPox BB OS VAR  SET, </t>
    </r>
    <r>
      <rPr>
        <b/>
        <sz val="10"/>
        <color indexed="10"/>
        <rFont val="Arial"/>
        <family val="2"/>
        <charset val="204"/>
      </rPr>
      <t>RAL 7037</t>
    </r>
  </si>
  <si>
    <t>14152/123</t>
  </si>
  <si>
    <r>
      <t xml:space="preserve">StoPox BB OS VAR  SET, </t>
    </r>
    <r>
      <rPr>
        <b/>
        <sz val="10"/>
        <color indexed="10"/>
        <rFont val="Arial"/>
        <family val="2"/>
        <charset val="204"/>
      </rPr>
      <t>RAL 7038</t>
    </r>
  </si>
  <si>
    <t>14152/124</t>
  </si>
  <si>
    <r>
      <t xml:space="preserve">StoPox BB OS VAR  SET, </t>
    </r>
    <r>
      <rPr>
        <b/>
        <sz val="10"/>
        <color indexed="10"/>
        <rFont val="Arial"/>
        <family val="2"/>
        <charset val="204"/>
      </rPr>
      <t>RAL 1001</t>
    </r>
  </si>
  <si>
    <t>14152/125</t>
  </si>
  <si>
    <r>
      <t xml:space="preserve">StoPox BB OS VAR  SET, </t>
    </r>
    <r>
      <rPr>
        <b/>
        <sz val="10"/>
        <color indexed="10"/>
        <rFont val="Arial"/>
        <family val="2"/>
        <charset val="204"/>
      </rPr>
      <t>RAL 7023</t>
    </r>
  </si>
  <si>
    <t>14152/126</t>
  </si>
  <si>
    <r>
      <t xml:space="preserve">StoPox BB OS VAR  SET, </t>
    </r>
    <r>
      <rPr>
        <b/>
        <sz val="10"/>
        <color indexed="10"/>
        <rFont val="Arial"/>
        <family val="2"/>
        <charset val="204"/>
      </rPr>
      <t>RAL 7040</t>
    </r>
  </si>
  <si>
    <t>04848/017</t>
  </si>
  <si>
    <r>
      <t xml:space="preserve">StoPox DV 100 VAR SET,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</si>
  <si>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StoPox DV 100 VAR SET, </t>
    </r>
    <r>
      <rPr>
        <b/>
        <sz val="10"/>
        <color indexed="10"/>
        <rFont val="Arial"/>
        <family val="2"/>
        <charset val="204"/>
      </rPr>
      <t>PG 12</t>
    </r>
  </si>
  <si>
    <t>14511/004</t>
  </si>
  <si>
    <r>
      <t xml:space="preserve">StoPox DV 101 VAR SET,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</si>
  <si>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StoPox DV 101 VAR SET, </t>
    </r>
    <r>
      <rPr>
        <b/>
        <sz val="10"/>
        <color indexed="10"/>
        <rFont val="Arial"/>
        <family val="2"/>
        <charset val="204"/>
      </rPr>
      <t>PG 12</t>
    </r>
    <r>
      <rPr>
        <sz val="10"/>
        <rFont val="Arial"/>
        <family val="2"/>
        <charset val="204"/>
      </rPr>
      <t xml:space="preserve"> </t>
    </r>
  </si>
  <si>
    <t>01496/001</t>
  </si>
  <si>
    <r>
      <t xml:space="preserve">StoPox WB 100 Set getönt (колерованное),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</si>
  <si>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StoPox WB 100 Set getönt (колерованное), </t>
    </r>
    <r>
      <rPr>
        <b/>
        <sz val="10"/>
        <color indexed="10"/>
        <rFont val="Arial"/>
        <family val="2"/>
        <charset val="204"/>
      </rPr>
      <t>PG 12</t>
    </r>
  </si>
  <si>
    <t>04446/001</t>
  </si>
  <si>
    <t>StoPur WV 200 Set, 8,07 kg  transparent</t>
  </si>
  <si>
    <t>04447/001</t>
  </si>
  <si>
    <r>
      <t xml:space="preserve">StoPur WV 200 INNEN 10,8 KG SET, </t>
    </r>
    <r>
      <rPr>
        <b/>
        <sz val="10"/>
        <color indexed="10"/>
        <rFont val="Arial"/>
        <family val="2"/>
        <charset val="204"/>
      </rPr>
      <t>PG 11</t>
    </r>
    <r>
      <rPr>
        <sz val="10"/>
        <rFont val="Arial"/>
        <family val="2"/>
        <charset val="204"/>
      </rPr>
      <t xml:space="preserve"> (для внутреннего применения)</t>
    </r>
  </si>
  <si>
    <r>
      <t xml:space="preserve">StoPur WV 200 INNEN 10,8 KG SET, </t>
    </r>
    <r>
      <rPr>
        <b/>
        <sz val="10"/>
        <color indexed="10"/>
        <rFont val="Arial"/>
        <family val="2"/>
        <charset val="204"/>
      </rPr>
      <t>PG 12</t>
    </r>
    <r>
      <rPr>
        <sz val="10"/>
        <rFont val="Arial"/>
        <family val="2"/>
        <charset val="204"/>
      </rPr>
      <t xml:space="preserve"> (для внутреннего применения)</t>
    </r>
  </si>
  <si>
    <t>04851/001</t>
  </si>
  <si>
    <r>
      <t xml:space="preserve">StoPur WV 200 Aussen SET getönt, </t>
    </r>
    <r>
      <rPr>
        <b/>
        <sz val="10"/>
        <color indexed="10"/>
        <rFont val="Arial"/>
        <family val="2"/>
        <charset val="204"/>
      </rPr>
      <t>PG 11</t>
    </r>
    <r>
      <rPr>
        <sz val="10"/>
        <rFont val="Arial"/>
        <family val="2"/>
        <charset val="204"/>
      </rPr>
      <t xml:space="preserve"> (для наружнего применения)</t>
    </r>
  </si>
  <si>
    <r>
      <t xml:space="preserve">StoPur WV 200 Aussen SET getönt, </t>
    </r>
    <r>
      <rPr>
        <b/>
        <sz val="10"/>
        <color indexed="10"/>
        <rFont val="Arial"/>
        <family val="2"/>
        <charset val="204"/>
      </rPr>
      <t>PG 12</t>
    </r>
    <r>
      <rPr>
        <sz val="10"/>
        <rFont val="Arial"/>
        <family val="2"/>
        <charset val="204"/>
      </rPr>
      <t xml:space="preserve"> (для наружнего применения)</t>
    </r>
  </si>
  <si>
    <t>04756/003</t>
  </si>
  <si>
    <t>StoPur WV 100, компл. из 2-х комп., прозрачная, глянцевая</t>
  </si>
  <si>
    <t>04873/001</t>
  </si>
  <si>
    <r>
      <t xml:space="preserve">StoPur WV 100 INNEN, SET,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</si>
  <si>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StoPur WV 100 INNEN, SET, </t>
    </r>
    <r>
      <rPr>
        <b/>
        <sz val="10"/>
        <color indexed="10"/>
        <rFont val="Arial"/>
        <family val="2"/>
        <charset val="204"/>
      </rPr>
      <t>PG 12</t>
    </r>
  </si>
  <si>
    <t>00087/001</t>
  </si>
  <si>
    <t>StoPur WV 150, компл. из 2-х комп., прозрачная, шелковисто-глянцевая</t>
  </si>
  <si>
    <t>00088/001</t>
  </si>
  <si>
    <r>
      <t xml:space="preserve">StoPur WV 150 INNEN VAR SET, </t>
    </r>
    <r>
      <rPr>
        <b/>
        <sz val="10"/>
        <color indexed="10"/>
        <rFont val="Arial"/>
        <family val="2"/>
        <charset val="204"/>
      </rPr>
      <t>PG 11</t>
    </r>
    <r>
      <rPr>
        <sz val="10"/>
        <rFont val="Arial"/>
        <family val="2"/>
        <charset val="204"/>
      </rPr>
      <t xml:space="preserve"> (для внутреннего применения)</t>
    </r>
  </si>
  <si>
    <r>
      <t xml:space="preserve">StoPur WV 150 INNEN VAR SET, </t>
    </r>
    <r>
      <rPr>
        <b/>
        <sz val="10"/>
        <color indexed="10"/>
        <rFont val="Arial"/>
        <family val="2"/>
        <charset val="204"/>
      </rPr>
      <t>PG 12</t>
    </r>
    <r>
      <rPr>
        <sz val="10"/>
        <rFont val="Arial"/>
        <family val="2"/>
        <charset val="204"/>
      </rPr>
      <t xml:space="preserve"> (для внутреннего применения)</t>
    </r>
  </si>
  <si>
    <t>00090/001</t>
  </si>
  <si>
    <r>
      <t xml:space="preserve">StoPur WV 150 AUSSEN VAR SET, </t>
    </r>
    <r>
      <rPr>
        <b/>
        <sz val="10"/>
        <color indexed="10"/>
        <rFont val="Arial"/>
        <family val="2"/>
        <charset val="204"/>
      </rPr>
      <t>PG 11</t>
    </r>
    <r>
      <rPr>
        <sz val="10"/>
        <rFont val="Arial"/>
        <family val="2"/>
        <charset val="204"/>
      </rPr>
      <t xml:space="preserve"> (для наружнего применения)</t>
    </r>
  </si>
  <si>
    <r>
      <t xml:space="preserve">StoPur WV 150 AUSSEN VAR SET, </t>
    </r>
    <r>
      <rPr>
        <b/>
        <sz val="10"/>
        <color indexed="10"/>
        <rFont val="Arial"/>
        <family val="2"/>
        <charset val="204"/>
      </rPr>
      <t>PG 12</t>
    </r>
    <r>
      <rPr>
        <sz val="10"/>
        <rFont val="Arial"/>
        <family val="2"/>
        <charset val="204"/>
      </rPr>
      <t xml:space="preserve"> (для наружнего применения)</t>
    </r>
  </si>
  <si>
    <t>09348/001</t>
  </si>
  <si>
    <r>
      <t xml:space="preserve">PUR IB 500 VAR PG11 30 KG SET, </t>
    </r>
    <r>
      <rPr>
        <b/>
        <sz val="10"/>
        <color indexed="10"/>
        <rFont val="Arial"/>
        <family val="2"/>
        <charset val="204"/>
      </rPr>
      <t>PG 11</t>
    </r>
    <r>
      <rPr>
        <sz val="10"/>
        <rFont val="Arial"/>
        <family val="2"/>
        <charset val="204"/>
      </rPr>
      <t xml:space="preserve"> </t>
    </r>
  </si>
  <si>
    <r>
      <t xml:space="preserve">PUR IB 500 VAR PG11 30 KG SET, </t>
    </r>
    <r>
      <rPr>
        <b/>
        <sz val="10"/>
        <color indexed="10"/>
        <rFont val="Arial"/>
        <family val="2"/>
        <charset val="204"/>
      </rPr>
      <t>PG 12</t>
    </r>
    <r>
      <rPr>
        <sz val="10"/>
        <rFont val="Arial"/>
        <family val="2"/>
        <charset val="204"/>
      </rPr>
      <t xml:space="preserve"> </t>
    </r>
  </si>
  <si>
    <t>09348/002</t>
  </si>
  <si>
    <r>
      <t xml:space="preserve">PUR IB 500 </t>
    </r>
    <r>
      <rPr>
        <b/>
        <sz val="10"/>
        <color indexed="10"/>
        <rFont val="Arial"/>
        <family val="2"/>
        <charset val="204"/>
      </rPr>
      <t>RAL 7001</t>
    </r>
    <r>
      <rPr>
        <sz val="10"/>
        <rFont val="Arial"/>
        <family val="2"/>
        <charset val="204"/>
      </rPr>
      <t xml:space="preserve"> 30 KG SET</t>
    </r>
  </si>
  <si>
    <t>09348/003</t>
  </si>
  <si>
    <r>
      <t xml:space="preserve">PUR IB 500 </t>
    </r>
    <r>
      <rPr>
        <b/>
        <sz val="10"/>
        <color indexed="10"/>
        <rFont val="Arial"/>
        <family val="2"/>
        <charset val="204"/>
      </rPr>
      <t>RAL7030</t>
    </r>
    <r>
      <rPr>
        <sz val="10"/>
        <rFont val="Arial"/>
        <family val="2"/>
        <charset val="204"/>
      </rPr>
      <t xml:space="preserve"> 30 KG SET </t>
    </r>
  </si>
  <si>
    <t>09348/004</t>
  </si>
  <si>
    <r>
      <t xml:space="preserve">PUR IB 500 </t>
    </r>
    <r>
      <rPr>
        <b/>
        <sz val="10"/>
        <color indexed="10"/>
        <rFont val="Arial"/>
        <family val="2"/>
        <charset val="204"/>
      </rPr>
      <t>RAL7032</t>
    </r>
    <r>
      <rPr>
        <sz val="10"/>
        <rFont val="Arial"/>
        <family val="2"/>
        <charset val="204"/>
      </rPr>
      <t xml:space="preserve"> 30 KG SET </t>
    </r>
  </si>
  <si>
    <t>09348/005</t>
  </si>
  <si>
    <r>
      <t xml:space="preserve">PUR IB 500 </t>
    </r>
    <r>
      <rPr>
        <b/>
        <sz val="10"/>
        <color indexed="10"/>
        <rFont val="Arial"/>
        <family val="2"/>
        <charset val="204"/>
      </rPr>
      <t>RAL7035</t>
    </r>
    <r>
      <rPr>
        <sz val="10"/>
        <rFont val="Arial"/>
        <family val="2"/>
        <charset val="204"/>
      </rPr>
      <t xml:space="preserve"> 30 KG SET </t>
    </r>
  </si>
  <si>
    <t>03778/003</t>
  </si>
  <si>
    <r>
      <t xml:space="preserve">StoPur BB 100 getönt,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</si>
  <si>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StoPur BB 100 getönt, </t>
    </r>
    <r>
      <rPr>
        <b/>
        <sz val="10"/>
        <color indexed="10"/>
        <rFont val="Arial"/>
        <family val="2"/>
        <charset val="204"/>
      </rPr>
      <t>PG 12</t>
    </r>
  </si>
  <si>
    <t>03778/005</t>
  </si>
  <si>
    <r>
      <t xml:space="preserve">StoPur BB 100 getönt SET,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</si>
  <si>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StoPur BB 100 getönt SET, </t>
    </r>
    <r>
      <rPr>
        <b/>
        <sz val="10"/>
        <color indexed="10"/>
        <rFont val="Arial"/>
        <family val="2"/>
        <charset val="204"/>
      </rPr>
      <t>PG 12</t>
    </r>
  </si>
  <si>
    <t>02371-005</t>
  </si>
  <si>
    <t>StoPur EA FT ST9099 5 KG KAR бесцветные</t>
  </si>
  <si>
    <t>02370-003</t>
  </si>
  <si>
    <r>
      <t xml:space="preserve">StoPur EA VAR,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</si>
  <si>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StoPur EA VAR, </t>
    </r>
    <r>
      <rPr>
        <b/>
        <sz val="10"/>
        <color indexed="10"/>
        <rFont val="Arial"/>
        <family val="2"/>
        <charset val="204"/>
      </rPr>
      <t>PG 12</t>
    </r>
  </si>
  <si>
    <t>03634/009</t>
  </si>
  <si>
    <r>
      <t xml:space="preserve">StoPur EB 200 VAR, </t>
    </r>
    <r>
      <rPr>
        <b/>
        <sz val="10"/>
        <color indexed="10"/>
        <rFont val="Arial"/>
        <family val="2"/>
        <charset val="204"/>
      </rPr>
      <t>PG 11</t>
    </r>
  </si>
  <si>
    <r>
      <t xml:space="preserve">StoPur EB 200 VAR, </t>
    </r>
    <r>
      <rPr>
        <b/>
        <sz val="10"/>
        <color indexed="10"/>
        <rFont val="Arial"/>
        <family val="2"/>
        <charset val="204"/>
      </rPr>
      <t>PG 12</t>
    </r>
  </si>
  <si>
    <t>01281/001</t>
  </si>
  <si>
    <t>StoPur DL 520, комплект из 2-х компонентов</t>
  </si>
  <si>
    <t>01281/002</t>
  </si>
  <si>
    <t>01283-001</t>
  </si>
  <si>
    <t>StoChips 1 mm, светло-серые</t>
  </si>
  <si>
    <t>01283-002</t>
  </si>
  <si>
    <t>StoChips 1 mm, темно-серые</t>
  </si>
  <si>
    <t>01283-003</t>
  </si>
  <si>
    <t>StoChips 1 mm, светло-коричневые</t>
  </si>
  <si>
    <t>01283-004</t>
  </si>
  <si>
    <t>StoChips 1 mm, темно-коричневые</t>
  </si>
  <si>
    <t>01283-005</t>
  </si>
  <si>
    <t>StoChips 1 mm, светло-синие</t>
  </si>
  <si>
    <t>01283-006</t>
  </si>
  <si>
    <t>StoChips 1 mm, темно-синие</t>
  </si>
  <si>
    <t>01283-007</t>
  </si>
  <si>
    <t>StoChips 1 mm, светло-зеленые</t>
  </si>
  <si>
    <t>01283-008</t>
  </si>
  <si>
    <t>StoChips 1 mm, темно-зеленые</t>
  </si>
  <si>
    <t>01702-001</t>
  </si>
  <si>
    <t>StoChips 3 mm, белые</t>
  </si>
  <si>
    <t>01703-001</t>
  </si>
  <si>
    <t>StoChips 3 mm, черные</t>
  </si>
  <si>
    <t>01704-001</t>
  </si>
  <si>
    <t>StoChips 3 mm, красные</t>
  </si>
  <si>
    <t>01705-001</t>
  </si>
  <si>
    <t>StoChips 3 mm, серо-голубые</t>
  </si>
  <si>
    <t>01706-001</t>
  </si>
  <si>
    <t>StoChips 3 mm, зеленые</t>
  </si>
  <si>
    <t>01707-001</t>
  </si>
  <si>
    <t>StoChips 3 mm, коричневые</t>
  </si>
  <si>
    <t>01743-001</t>
  </si>
  <si>
    <t>StoChips 3 mm, желтые</t>
  </si>
  <si>
    <t>01745-001</t>
  </si>
  <si>
    <t>StoChips 3 mm, синие</t>
  </si>
  <si>
    <t>03044-002</t>
  </si>
  <si>
    <t xml:space="preserve">StoDivers LB 100 (рулон: ширина 12 мм, длина 16,5 м) 1 коробка = 19 рулонов </t>
  </si>
  <si>
    <t>00701-001</t>
  </si>
  <si>
    <t>StoCrete SM</t>
  </si>
  <si>
    <t>00789-001</t>
  </si>
  <si>
    <t>StoCrete SM-P</t>
  </si>
  <si>
    <t>09459-001</t>
  </si>
  <si>
    <t>CRETE RM F 15 KG EIM</t>
  </si>
  <si>
    <t>04341-005</t>
  </si>
  <si>
    <t>StoCrete VM 640 25kg</t>
  </si>
  <si>
    <t>04337-005</t>
  </si>
  <si>
    <t>StoCrete VM 630 25kg</t>
  </si>
  <si>
    <t>прайс-лист 
07.02.2022</t>
  </si>
  <si>
    <t>прайс-лист 
02.03.2022</t>
  </si>
  <si>
    <t>руб/ед без НДС</t>
  </si>
  <si>
    <t>изм
%</t>
  </si>
  <si>
    <t>Прайс-лист  Товаров Продуктовой группы раздела «Фасад»
Цены действительны c 03.03.2022 г.</t>
  </si>
  <si>
    <t>Прайс-лист  Товаров Продуктовой группы раздела «Интерьер»
Цены действительны c 03.03.2022 г.</t>
  </si>
  <si>
    <t>Прайс-лист  Товаров Продуктовой группы раздела «Stomix»
Цены действительны c 03.03.2022 г.</t>
  </si>
  <si>
    <t>Прайс-лист  Товаров Продуктовой группы раздела «Материалы для колерования» (Базы)
Цены действительны c 03.03.2022 г.</t>
  </si>
  <si>
    <t>Прайс-лист  Товаров Продуктовой группы раздела «Профессиональный ручной инструмент»
Цены действительны c 03.03.2022 г.</t>
  </si>
  <si>
    <t>Прайс-лист  Товаров Продуктовой группы раздела «Колоранты»
Цены действительны c 03.03.2022 г.</t>
  </si>
  <si>
    <t>Прайс-лист на надбавки за тонирование Товара
Цены действительны c 03.03.2022 г.</t>
  </si>
  <si>
    <t>Вознаграждение за транспортно-экспедиционные услуги ООО"СТО"
действительны с 03.03.2022</t>
  </si>
  <si>
    <t>Приложение 1 к письму об изменении Прайс-листа от 03.03.2022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</si>
</sst>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₽&quot;_-;\-* #,##0.00\ &quot;₽&quot;_-;_-* &quot;-&quot;??\ &quot;₽&quot;_-;_-@_-"/>
    <numFmt numFmtId="164" formatCode="0.00\ &quot;EUR/&quot;"/>
    <numFmt numFmtId="165" formatCode="0.0%"/>
    <numFmt numFmtId="166" formatCode="0.0"/>
    <numFmt numFmtId="167" formatCode="_-* #,##0.00\ [$₽-419]_-;\-* #,##0.00\ [$₽-419]_-;_-* &quot;-&quot;??\ [$₽-419]_-;_-@_-"/>
    <numFmt numFmtId="168" formatCode="#,##0.00\ &quot;₽&quot;"/>
    <numFmt numFmtId="169" formatCode="_-* #,##0.00\ [$€-410]_-;\-* #,##0.00\ [$€-410]_-;_-* &quot;-&quot;??\ [$€-410]_-;_-@_-"/>
    <numFmt numFmtId="170" formatCode="#,##0.0"/>
    <numFmt numFmtId="171" formatCode="_-* #,##0.00\ [$₽-419]_-;\-* #,##0.00\ [$₽-419]_-;_-* &quot;-&quot;\ [$₽-419]_-;_-@_-"/>
    <numFmt numFmtId="172" formatCode="#,##0_ ;\-#,##0\ "/>
    <numFmt numFmtId="173" formatCode="#,##0.00_ ;\-#,##0.00\ "/>
  </numFmts>
  <fonts count="71">
    <font>
      <sz val="10"/>
      <name val="Arial"/>
    </font>
    <font>
      <sz val="10"/>
      <name val="Arial"/>
      <family val="2"/>
      <charset val="204"/>
    </font>
    <font>
      <b/>
      <sz val="12"/>
      <color indexed="8"/>
      <name val="Arial Narrow"/>
      <family val="2"/>
      <charset val="204"/>
    </font>
    <font>
      <b/>
      <sz val="12"/>
      <name val="Arial Narrow"/>
      <family val="2"/>
      <charset val="204"/>
    </font>
    <font>
      <sz val="14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8"/>
      <name val="Arial Narrow"/>
      <family val="2"/>
      <charset val="204"/>
    </font>
    <font>
      <sz val="18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4"/>
      <color indexed="12"/>
      <name val="Arial Narrow"/>
      <family val="2"/>
      <charset val="204"/>
    </font>
    <font>
      <sz val="26"/>
      <color indexed="9"/>
      <name val="Arial Narrow"/>
      <family val="2"/>
      <charset val="204"/>
    </font>
    <font>
      <b/>
      <sz val="26"/>
      <color indexed="12"/>
      <name val="Arial Narrow"/>
      <family val="2"/>
      <charset val="204"/>
    </font>
    <font>
      <sz val="12"/>
      <color indexed="55"/>
      <name val="Arial Narrow"/>
      <family val="2"/>
      <charset val="204"/>
    </font>
    <font>
      <b/>
      <sz val="48"/>
      <name val="Arial Narrow"/>
      <family val="2"/>
      <charset val="204"/>
    </font>
    <font>
      <b/>
      <sz val="48"/>
      <color indexed="12"/>
      <name val="Arial Narrow"/>
      <family val="2"/>
      <charset val="204"/>
    </font>
    <font>
      <sz val="18"/>
      <color indexed="8"/>
      <name val="Arial Narrow"/>
      <family val="2"/>
      <charset val="204"/>
    </font>
    <font>
      <sz val="26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2"/>
      <color indexed="48"/>
      <name val="Arial Narrow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2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Arial Cyr"/>
      <charset val="204"/>
    </font>
    <font>
      <b/>
      <sz val="16"/>
      <name val="Arial Narrow"/>
      <family val="2"/>
      <charset val="204"/>
    </font>
    <font>
      <sz val="16"/>
      <name val="Arial Narrow"/>
      <family val="2"/>
      <charset val="204"/>
    </font>
    <font>
      <sz val="10"/>
      <color indexed="8"/>
      <name val="MS Sans Serif"/>
      <family val="2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7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10"/>
      <color indexed="10"/>
      <name val="Arial Narrow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Arial"/>
      <family val="2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color rgb="FFFF0000"/>
      <name val="Arial Narrow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24"/>
      <color rgb="FF000000"/>
      <name val="Arial Cyr"/>
    </font>
    <font>
      <sz val="10"/>
      <name val="Arial"/>
      <family val="2"/>
      <charset val="204"/>
    </font>
    <font>
      <b/>
      <sz val="8"/>
      <color theme="6" tint="-0.499984740745262"/>
      <name val="Arial"/>
      <family val="2"/>
      <charset val="204"/>
    </font>
    <font>
      <sz val="8"/>
      <color theme="0"/>
      <name val="Arial"/>
      <family val="2"/>
      <charset val="204"/>
    </font>
    <font>
      <b/>
      <sz val="12"/>
      <color rgb="FFFF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indexed="9"/>
      <name val="Arial Narrow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C000"/>
      </left>
      <right style="hair">
        <color indexed="64"/>
      </right>
      <top style="medium">
        <color rgb="FFFFC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C000"/>
      </top>
      <bottom style="hair">
        <color indexed="64"/>
      </bottom>
      <diagonal/>
    </border>
    <border>
      <left style="hair">
        <color indexed="64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C000"/>
      </right>
      <top/>
      <bottom style="hair">
        <color indexed="64"/>
      </bottom>
      <diagonal/>
    </border>
    <border>
      <left style="hair">
        <color indexed="64"/>
      </left>
      <right style="medium">
        <color rgb="FFFFC000"/>
      </right>
      <top style="hair">
        <color indexed="64"/>
      </top>
      <bottom/>
      <diagonal/>
    </border>
    <border>
      <left style="medium">
        <color rgb="FFFFC000"/>
      </left>
      <right style="hair">
        <color indexed="64"/>
      </right>
      <top style="hair">
        <color indexed="64"/>
      </top>
      <bottom style="medium">
        <color rgb="FFFFC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C000"/>
      </bottom>
      <diagonal/>
    </border>
    <border>
      <left style="hair">
        <color indexed="64"/>
      </left>
      <right style="medium">
        <color rgb="FFFFC000"/>
      </right>
      <top/>
      <bottom style="medium">
        <color rgb="FFFFC000"/>
      </bottom>
      <diagonal/>
    </border>
    <border>
      <left style="hair">
        <color indexed="64"/>
      </left>
      <right style="medium">
        <color rgb="FFFFC000"/>
      </right>
      <top/>
      <bottom/>
      <diagonal/>
    </border>
    <border>
      <left style="hair">
        <color indexed="64"/>
      </left>
      <right style="hair">
        <color indexed="64"/>
      </right>
      <top style="medium">
        <color rgb="FFFFC000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rgb="FFFFC000"/>
      </left>
      <right style="hair">
        <color indexed="64"/>
      </right>
      <top style="thick">
        <color rgb="FFFFC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C000"/>
      </top>
      <bottom style="hair">
        <color indexed="64"/>
      </bottom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 style="hair">
        <color indexed="64"/>
      </right>
      <top style="hair">
        <color indexed="64"/>
      </top>
      <bottom style="thick">
        <color rgb="FFFFC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theme="9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theme="9"/>
      </bottom>
      <diagonal/>
    </border>
    <border>
      <left style="hair">
        <color indexed="64"/>
      </left>
      <right style="hair">
        <color indexed="64"/>
      </right>
      <top/>
      <bottom style="thick">
        <color theme="9"/>
      </bottom>
      <diagonal/>
    </border>
    <border>
      <left style="hair">
        <color indexed="64"/>
      </left>
      <right style="thick">
        <color rgb="FFFFC000"/>
      </right>
      <top style="thick">
        <color rgb="FFFFC000"/>
      </top>
      <bottom style="hair">
        <color indexed="64"/>
      </bottom>
      <diagonal/>
    </border>
    <border>
      <left style="thick">
        <color rgb="FFFFC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rgb="FFFFC000"/>
      </bottom>
      <diagonal/>
    </border>
    <border>
      <left style="hair">
        <color indexed="64"/>
      </left>
      <right style="thick">
        <color rgb="FFFFC000"/>
      </right>
      <top style="hair">
        <color indexed="64"/>
      </top>
      <bottom style="thick">
        <color rgb="FFFFC000"/>
      </bottom>
      <diagonal/>
    </border>
    <border>
      <left style="hair">
        <color indexed="64"/>
      </left>
      <right style="thick">
        <color rgb="FFFFC000"/>
      </right>
      <top style="thick">
        <color rgb="FFFFC000"/>
      </top>
      <bottom/>
      <diagonal/>
    </border>
    <border>
      <left style="hair">
        <color indexed="64"/>
      </left>
      <right style="thick">
        <color rgb="FFFFC000"/>
      </right>
      <top/>
      <bottom/>
      <diagonal/>
    </border>
    <border>
      <left style="hair">
        <color indexed="64"/>
      </left>
      <right style="thick">
        <color rgb="FFFFC000"/>
      </right>
      <top/>
      <bottom style="thick">
        <color rgb="FFFFC000"/>
      </bottom>
      <diagonal/>
    </border>
    <border>
      <left style="medium">
        <color indexed="64"/>
      </left>
      <right style="hair">
        <color indexed="64"/>
      </right>
      <top style="thick">
        <color rgb="FFFFC00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rgb="FFFFC000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rgb="FFFFC00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rgb="FFFFC000"/>
      </bottom>
      <diagonal/>
    </border>
    <border>
      <left style="medium">
        <color indexed="64"/>
      </left>
      <right style="hair">
        <color indexed="64"/>
      </right>
      <top style="thick">
        <color theme="9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theme="9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theme="9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theme="9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8" fillId="0" borderId="0"/>
    <xf numFmtId="0" fontId="29" fillId="0" borderId="0"/>
    <xf numFmtId="0" fontId="1" fillId="0" borderId="0"/>
    <xf numFmtId="44" fontId="6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4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 indent="1"/>
    </xf>
    <xf numFmtId="2" fontId="6" fillId="0" borderId="1" xfId="0" applyNumberFormat="1" applyFont="1" applyBorder="1" applyAlignment="1">
      <alignment horizontal="left" vertical="center" wrapText="1" indent="1"/>
    </xf>
    <xf numFmtId="2" fontId="5" fillId="2" borderId="1" xfId="0" applyNumberFormat="1" applyFont="1" applyFill="1" applyBorder="1" applyAlignment="1">
      <alignment horizontal="left" vertical="center" wrapText="1" indent="1"/>
    </xf>
    <xf numFmtId="2" fontId="6" fillId="0" borderId="0" xfId="0" applyNumberFormat="1" applyFont="1" applyBorder="1" applyAlignment="1">
      <alignment horizontal="left" vertical="center" wrapText="1" indent="1"/>
    </xf>
    <xf numFmtId="0" fontId="3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 indent="1"/>
    </xf>
    <xf numFmtId="165" fontId="6" fillId="6" borderId="0" xfId="2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6" fillId="7" borderId="0" xfId="0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left" vertical="center" wrapText="1" indent="1"/>
    </xf>
    <xf numFmtId="2" fontId="5" fillId="4" borderId="1" xfId="0" applyNumberFormat="1" applyFont="1" applyFill="1" applyBorder="1" applyAlignment="1">
      <alignment horizontal="left" vertical="center" wrapText="1" indent="1"/>
    </xf>
    <xf numFmtId="2" fontId="5" fillId="4" borderId="1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 indent="1"/>
    </xf>
    <xf numFmtId="2" fontId="6" fillId="0" borderId="1" xfId="0" applyNumberFormat="1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0" fontId="12" fillId="0" borderId="2" xfId="1" applyBorder="1" applyAlignment="1" applyProtection="1">
      <alignment horizontal="center" vertical="center" wrapText="1"/>
    </xf>
    <xf numFmtId="0" fontId="24" fillId="0" borderId="0" xfId="0" applyFont="1"/>
    <xf numFmtId="0" fontId="24" fillId="4" borderId="0" xfId="0" applyFont="1" applyFill="1" applyAlignment="1">
      <alignment horizontal="center"/>
    </xf>
    <xf numFmtId="0" fontId="39" fillId="9" borderId="0" xfId="0" applyFont="1" applyFill="1" applyAlignment="1">
      <alignment horizontal="center"/>
    </xf>
    <xf numFmtId="0" fontId="39" fillId="9" borderId="0" xfId="0" applyFont="1" applyFill="1" applyAlignment="1">
      <alignment horizontal="center" wrapText="1"/>
    </xf>
    <xf numFmtId="0" fontId="39" fillId="9" borderId="0" xfId="0" applyFont="1" applyFill="1" applyAlignment="1">
      <alignment horizontal="left"/>
    </xf>
    <xf numFmtId="0" fontId="24" fillId="4" borderId="0" xfId="0" applyFont="1" applyFill="1"/>
    <xf numFmtId="0" fontId="0" fillId="4" borderId="0" xfId="0" applyFill="1"/>
    <xf numFmtId="0" fontId="29" fillId="4" borderId="0" xfId="0" applyFont="1" applyFill="1"/>
    <xf numFmtId="0" fontId="39" fillId="0" borderId="0" xfId="0" applyFont="1" applyAlignment="1">
      <alignment horizontal="center"/>
    </xf>
    <xf numFmtId="9" fontId="24" fillId="4" borderId="0" xfId="0" applyNumberFormat="1" applyFont="1" applyFill="1" applyAlignment="1">
      <alignment horizontal="left"/>
    </xf>
    <xf numFmtId="167" fontId="4" fillId="0" borderId="0" xfId="0" applyNumberFormat="1" applyFont="1" applyFill="1" applyBorder="1" applyAlignment="1">
      <alignment horizontal="right" vertical="center" wrapText="1"/>
    </xf>
    <xf numFmtId="0" fontId="9" fillId="10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24" fillId="4" borderId="0" xfId="0" applyFont="1" applyFill="1" applyBorder="1"/>
    <xf numFmtId="0" fontId="39" fillId="8" borderId="0" xfId="0" applyFont="1" applyFill="1" applyAlignment="1">
      <alignment horizontal="center" vertical="center"/>
    </xf>
    <xf numFmtId="167" fontId="39" fillId="0" borderId="0" xfId="0" applyNumberFormat="1" applyFont="1"/>
    <xf numFmtId="0" fontId="0" fillId="4" borderId="54" xfId="0" applyFill="1" applyBorder="1"/>
    <xf numFmtId="0" fontId="0" fillId="4" borderId="55" xfId="0" applyFill="1" applyBorder="1"/>
    <xf numFmtId="0" fontId="0" fillId="4" borderId="0" xfId="0" applyFill="1" applyBorder="1"/>
    <xf numFmtId="9" fontId="24" fillId="4" borderId="56" xfId="0" applyNumberFormat="1" applyFont="1" applyFill="1" applyBorder="1" applyAlignment="1">
      <alignment horizontal="left"/>
    </xf>
    <xf numFmtId="0" fontId="24" fillId="4" borderId="54" xfId="0" applyFont="1" applyFill="1" applyBorder="1"/>
    <xf numFmtId="0" fontId="24" fillId="4" borderId="0" xfId="0" applyFont="1" applyFill="1" applyAlignment="1">
      <alignment horizontal="center" vertical="center"/>
    </xf>
    <xf numFmtId="0" fontId="40" fillId="9" borderId="4" xfId="0" applyFont="1" applyFill="1" applyBorder="1" applyAlignment="1">
      <alignment horizontal="center" vertical="center"/>
    </xf>
    <xf numFmtId="0" fontId="24" fillId="0" borderId="5" xfId="0" applyFont="1" applyBorder="1"/>
    <xf numFmtId="0" fontId="41" fillId="0" borderId="5" xfId="0" applyFont="1" applyBorder="1" applyAlignment="1">
      <alignment horizontal="left" vertical="center"/>
    </xf>
    <xf numFmtId="0" fontId="41" fillId="0" borderId="5" xfId="0" applyFont="1" applyBorder="1" applyAlignment="1">
      <alignment horizontal="left" vertical="center" indent="1"/>
    </xf>
    <xf numFmtId="0" fontId="24" fillId="0" borderId="5" xfId="0" applyFont="1" applyBorder="1" applyAlignment="1">
      <alignment horizontal="center"/>
    </xf>
    <xf numFmtId="0" fontId="41" fillId="0" borderId="5" xfId="0" applyFont="1" applyBorder="1" applyAlignment="1">
      <alignment horizontal="center" vertical="center"/>
    </xf>
    <xf numFmtId="167" fontId="41" fillId="0" borderId="5" xfId="0" applyNumberFormat="1" applyFont="1" applyBorder="1" applyAlignment="1">
      <alignment horizontal="center" vertical="center"/>
    </xf>
    <xf numFmtId="0" fontId="51" fillId="8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 indent="1"/>
    </xf>
    <xf numFmtId="49" fontId="2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 wrapText="1"/>
    </xf>
    <xf numFmtId="49" fontId="2" fillId="12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49" fontId="6" fillId="14" borderId="1" xfId="0" applyNumberFormat="1" applyFont="1" applyFill="1" applyBorder="1" applyAlignment="1">
      <alignment horizontal="right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left" vertical="center"/>
    </xf>
    <xf numFmtId="0" fontId="6" fillId="14" borderId="1" xfId="0" applyNumberFormat="1" applyFont="1" applyFill="1" applyBorder="1" applyAlignment="1">
      <alignment horizontal="right" vertical="center"/>
    </xf>
    <xf numFmtId="49" fontId="5" fillId="14" borderId="1" xfId="0" applyNumberFormat="1" applyFont="1" applyFill="1" applyBorder="1" applyAlignment="1">
      <alignment horizontal="right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/>
    </xf>
    <xf numFmtId="166" fontId="6" fillId="14" borderId="1" xfId="0" applyNumberFormat="1" applyFont="1" applyFill="1" applyBorder="1" applyAlignment="1">
      <alignment horizontal="right" vertical="center"/>
    </xf>
    <xf numFmtId="0" fontId="6" fillId="14" borderId="1" xfId="0" applyFont="1" applyFill="1" applyBorder="1" applyAlignment="1">
      <alignment vertical="center"/>
    </xf>
    <xf numFmtId="166" fontId="6" fillId="14" borderId="1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 wrapText="1"/>
    </xf>
    <xf numFmtId="167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167" fontId="6" fillId="8" borderId="1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left" vertical="center" indent="1"/>
    </xf>
    <xf numFmtId="0" fontId="2" fillId="14" borderId="1" xfId="0" applyFont="1" applyFill="1" applyBorder="1" applyAlignment="1">
      <alignment horizontal="left" vertical="center" indent="1"/>
    </xf>
    <xf numFmtId="0" fontId="2" fillId="14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14" borderId="1" xfId="0" quotePrefix="1" applyNumberFormat="1" applyFont="1" applyFill="1" applyBorder="1" applyAlignment="1">
      <alignment horizontal="left" vertical="center" indent="1"/>
    </xf>
    <xf numFmtId="0" fontId="5" fillId="0" borderId="1" xfId="0" quotePrefix="1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45" fillId="8" borderId="1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6" fillId="14" borderId="4" xfId="0" applyNumberFormat="1" applyFont="1" applyFill="1" applyBorder="1" applyAlignment="1">
      <alignment horizontal="right" vertical="center"/>
    </xf>
    <xf numFmtId="0" fontId="6" fillId="14" borderId="4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left" vertical="center" wrapText="1" indent="1"/>
    </xf>
    <xf numFmtId="0" fontId="6" fillId="13" borderId="4" xfId="0" applyFont="1" applyFill="1" applyBorder="1" applyAlignment="1">
      <alignment horizontal="center" vertical="center" wrapText="1"/>
    </xf>
    <xf numFmtId="167" fontId="6" fillId="8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0" fontId="3" fillId="14" borderId="10" xfId="0" quotePrefix="1" applyNumberFormat="1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5" fillId="0" borderId="10" xfId="0" quotePrefix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5" fillId="14" borderId="10" xfId="0" applyNumberFormat="1" applyFont="1" applyFill="1" applyBorder="1" applyAlignment="1">
      <alignment horizontal="right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 indent="1"/>
    </xf>
    <xf numFmtId="0" fontId="6" fillId="13" borderId="10" xfId="0" applyFont="1" applyFill="1" applyBorder="1" applyAlignment="1">
      <alignment horizontal="center" vertical="center" wrapText="1"/>
    </xf>
    <xf numFmtId="167" fontId="6" fillId="8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0" fontId="6" fillId="0" borderId="0" xfId="5" applyFont="1" applyAlignment="1">
      <alignment vertical="center"/>
    </xf>
    <xf numFmtId="2" fontId="13" fillId="0" borderId="0" xfId="5" applyNumberFormat="1" applyFont="1" applyAlignment="1">
      <alignment vertical="center"/>
    </xf>
    <xf numFmtId="0" fontId="9" fillId="0" borderId="0" xfId="5" applyFont="1" applyAlignment="1">
      <alignment vertical="center"/>
    </xf>
    <xf numFmtId="0" fontId="6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center" vertical="center" wrapText="1"/>
    </xf>
    <xf numFmtId="166" fontId="2" fillId="0" borderId="0" xfId="5" applyNumberFormat="1" applyFont="1" applyAlignment="1">
      <alignment horizontal="center" vertical="center" wrapText="1"/>
    </xf>
    <xf numFmtId="0" fontId="2" fillId="0" borderId="0" xfId="5" applyFont="1" applyAlignment="1">
      <alignment horizontal="left" vertical="center" wrapText="1"/>
    </xf>
    <xf numFmtId="2" fontId="4" fillId="0" borderId="0" xfId="5" applyNumberFormat="1" applyFont="1" applyAlignment="1">
      <alignment horizontal="right" vertical="center" wrapText="1"/>
    </xf>
    <xf numFmtId="0" fontId="2" fillId="0" borderId="0" xfId="5" applyFont="1" applyAlignment="1">
      <alignment horizontal="left" vertical="center"/>
    </xf>
    <xf numFmtId="164" fontId="2" fillId="0" borderId="0" xfId="5" applyNumberFormat="1" applyFont="1" applyAlignment="1">
      <alignment horizontal="center" vertical="center"/>
    </xf>
    <xf numFmtId="49" fontId="6" fillId="0" borderId="0" xfId="5" applyNumberFormat="1" applyFont="1" applyAlignment="1">
      <alignment horizontal="right" vertical="center"/>
    </xf>
    <xf numFmtId="0" fontId="9" fillId="0" borderId="0" xfId="5" applyFont="1" applyAlignment="1">
      <alignment horizontal="center" vertical="center"/>
    </xf>
    <xf numFmtId="0" fontId="9" fillId="0" borderId="0" xfId="5" applyFont="1" applyAlignment="1">
      <alignment horizontal="left" vertical="center" wrapText="1"/>
    </xf>
    <xf numFmtId="0" fontId="9" fillId="0" borderId="0" xfId="5" applyFont="1" applyAlignment="1">
      <alignment horizontal="left" vertical="center" indent="1"/>
    </xf>
    <xf numFmtId="0" fontId="4" fillId="0" borderId="0" xfId="5" applyFont="1" applyAlignment="1">
      <alignment horizontal="left" vertical="center"/>
    </xf>
    <xf numFmtId="0" fontId="6" fillId="7" borderId="0" xfId="5" applyFont="1" applyFill="1" applyAlignment="1">
      <alignment vertical="center"/>
    </xf>
    <xf numFmtId="2" fontId="13" fillId="7" borderId="0" xfId="5" applyNumberFormat="1" applyFont="1" applyFill="1" applyAlignment="1">
      <alignment vertical="center"/>
    </xf>
    <xf numFmtId="0" fontId="2" fillId="4" borderId="2" xfId="5" applyFont="1" applyFill="1" applyBorder="1" applyAlignment="1">
      <alignment horizontal="center" vertical="center" wrapText="1"/>
    </xf>
    <xf numFmtId="166" fontId="2" fillId="4" borderId="2" xfId="5" applyNumberFormat="1" applyFont="1" applyFill="1" applyBorder="1" applyAlignment="1">
      <alignment horizontal="center" vertical="center" wrapText="1"/>
    </xf>
    <xf numFmtId="0" fontId="2" fillId="4" borderId="2" xfId="5" applyFont="1" applyFill="1" applyBorder="1" applyAlignment="1">
      <alignment horizontal="left" vertical="center" wrapText="1"/>
    </xf>
    <xf numFmtId="0" fontId="6" fillId="4" borderId="2" xfId="5" applyFont="1" applyFill="1" applyBorder="1" applyAlignment="1">
      <alignment vertical="center"/>
    </xf>
    <xf numFmtId="2" fontId="6" fillId="4" borderId="2" xfId="5" applyNumberFormat="1" applyFont="1" applyFill="1" applyBorder="1" applyAlignment="1">
      <alignment vertical="center"/>
    </xf>
    <xf numFmtId="0" fontId="6" fillId="4" borderId="2" xfId="5" applyFont="1" applyFill="1" applyBorder="1" applyAlignment="1">
      <alignment horizontal="center" vertical="center"/>
    </xf>
    <xf numFmtId="0" fontId="4" fillId="4" borderId="2" xfId="5" applyFont="1" applyFill="1" applyBorder="1" applyAlignment="1">
      <alignment horizontal="center" vertical="center" wrapText="1"/>
    </xf>
    <xf numFmtId="0" fontId="4" fillId="4" borderId="2" xfId="5" applyFont="1" applyFill="1" applyBorder="1" applyAlignment="1">
      <alignment horizontal="center" vertical="center"/>
    </xf>
    <xf numFmtId="0" fontId="4" fillId="4" borderId="2" xfId="5" applyFont="1" applyFill="1" applyBorder="1" applyAlignment="1">
      <alignment vertical="center"/>
    </xf>
    <xf numFmtId="0" fontId="4" fillId="4" borderId="2" xfId="5" applyFont="1" applyFill="1" applyBorder="1" applyAlignment="1">
      <alignment vertical="center" wrapText="1"/>
    </xf>
    <xf numFmtId="0" fontId="7" fillId="4" borderId="2" xfId="5" applyFont="1" applyFill="1" applyBorder="1" applyAlignment="1">
      <alignment horizontal="center" vertical="center"/>
    </xf>
    <xf numFmtId="0" fontId="4" fillId="4" borderId="11" xfId="5" applyFont="1" applyFill="1" applyBorder="1" applyAlignment="1">
      <alignment horizontal="left" vertical="center"/>
    </xf>
    <xf numFmtId="0" fontId="2" fillId="4" borderId="1" xfId="5" applyFont="1" applyFill="1" applyBorder="1" applyAlignment="1">
      <alignment horizontal="center" vertical="center" wrapText="1"/>
    </xf>
    <xf numFmtId="166" fontId="2" fillId="4" borderId="1" xfId="5" applyNumberFormat="1" applyFont="1" applyFill="1" applyBorder="1" applyAlignment="1">
      <alignment horizontal="center" vertical="center" wrapText="1"/>
    </xf>
    <xf numFmtId="0" fontId="2" fillId="4" borderId="1" xfId="5" applyFont="1" applyFill="1" applyBorder="1" applyAlignment="1">
      <alignment horizontal="left" vertical="center" wrapText="1"/>
    </xf>
    <xf numFmtId="0" fontId="6" fillId="4" borderId="1" xfId="5" applyFont="1" applyFill="1" applyBorder="1" applyAlignment="1">
      <alignment horizontal="left" vertical="center"/>
    </xf>
    <xf numFmtId="0" fontId="6" fillId="4" borderId="1" xfId="5" applyFont="1" applyFill="1" applyBorder="1" applyAlignment="1">
      <alignment vertical="center"/>
    </xf>
    <xf numFmtId="2" fontId="6" fillId="4" borderId="1" xfId="5" applyNumberFormat="1" applyFont="1" applyFill="1" applyBorder="1" applyAlignment="1">
      <alignment vertical="center"/>
    </xf>
    <xf numFmtId="0" fontId="6" fillId="4" borderId="1" xfId="5" applyFont="1" applyFill="1" applyBorder="1" applyAlignment="1">
      <alignment horizontal="center" vertical="center"/>
    </xf>
    <xf numFmtId="0" fontId="4" fillId="4" borderId="1" xfId="5" applyFont="1" applyFill="1" applyBorder="1" applyAlignment="1">
      <alignment horizontal="center" vertical="center"/>
    </xf>
    <xf numFmtId="0" fontId="4" fillId="4" borderId="1" xfId="5" applyFont="1" applyFill="1" applyBorder="1" applyAlignment="1">
      <alignment vertical="center"/>
    </xf>
    <xf numFmtId="0" fontId="4" fillId="4" borderId="1" xfId="5" applyFont="1" applyFill="1" applyBorder="1" applyAlignment="1">
      <alignment vertical="center" wrapText="1"/>
    </xf>
    <xf numFmtId="0" fontId="4" fillId="4" borderId="12" xfId="5" applyFont="1" applyFill="1" applyBorder="1" applyAlignment="1">
      <alignment horizontal="left" vertical="center"/>
    </xf>
    <xf numFmtId="166" fontId="6" fillId="0" borderId="0" xfId="5" applyNumberFormat="1" applyFont="1" applyAlignment="1">
      <alignment vertical="center"/>
    </xf>
    <xf numFmtId="2" fontId="6" fillId="0" borderId="0" xfId="5" applyNumberFormat="1" applyFont="1" applyAlignment="1">
      <alignment vertical="center"/>
    </xf>
    <xf numFmtId="0" fontId="6" fillId="0" borderId="7" xfId="5" applyFont="1" applyBorder="1" applyAlignment="1">
      <alignment horizontal="left" vertical="center" wrapText="1" indent="1"/>
    </xf>
    <xf numFmtId="49" fontId="6" fillId="4" borderId="1" xfId="5" applyNumberFormat="1" applyFont="1" applyFill="1" applyBorder="1" applyAlignment="1">
      <alignment horizontal="right" vertical="center"/>
    </xf>
    <xf numFmtId="0" fontId="4" fillId="4" borderId="1" xfId="5" applyFont="1" applyFill="1" applyBorder="1" applyAlignment="1">
      <alignment horizontal="center" vertical="center" wrapText="1"/>
    </xf>
    <xf numFmtId="0" fontId="4" fillId="4" borderId="1" xfId="5" applyFont="1" applyFill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0" fontId="4" fillId="0" borderId="1" xfId="5" applyFont="1" applyBorder="1" applyAlignment="1">
      <alignment horizontal="center" vertical="center"/>
    </xf>
    <xf numFmtId="0" fontId="4" fillId="4" borderId="1" xfId="5" applyFont="1" applyFill="1" applyBorder="1" applyAlignment="1">
      <alignment horizontal="left" vertical="center" indent="1"/>
    </xf>
    <xf numFmtId="0" fontId="6" fillId="0" borderId="1" xfId="5" applyFont="1" applyBorder="1" applyAlignment="1">
      <alignment horizontal="left" vertical="center"/>
    </xf>
    <xf numFmtId="0" fontId="6" fillId="0" borderId="1" xfId="5" applyFont="1" applyBorder="1" applyAlignment="1">
      <alignment horizontal="center" vertical="center"/>
    </xf>
    <xf numFmtId="49" fontId="6" fillId="0" borderId="1" xfId="5" applyNumberFormat="1" applyFont="1" applyBorder="1" applyAlignment="1">
      <alignment horizontal="right" vertical="center"/>
    </xf>
    <xf numFmtId="0" fontId="4" fillId="0" borderId="1" xfId="5" applyFont="1" applyBorder="1" applyAlignment="1">
      <alignment horizontal="left" vertical="center" indent="1"/>
    </xf>
    <xf numFmtId="0" fontId="4" fillId="0" borderId="12" xfId="5" applyFont="1" applyBorder="1" applyAlignment="1">
      <alignment horizontal="left" vertical="center"/>
    </xf>
    <xf numFmtId="0" fontId="2" fillId="0" borderId="1" xfId="5" applyFont="1" applyBorder="1" applyAlignment="1">
      <alignment horizontal="center" vertical="center" wrapText="1"/>
    </xf>
    <xf numFmtId="166" fontId="2" fillId="0" borderId="1" xfId="5" applyNumberFormat="1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0" fontId="31" fillId="0" borderId="1" xfId="5" applyFont="1" applyBorder="1" applyAlignment="1">
      <alignment horizontal="center" vertical="center" wrapText="1"/>
    </xf>
    <xf numFmtId="0" fontId="6" fillId="0" borderId="14" xfId="5" applyFont="1" applyBorder="1" applyAlignment="1">
      <alignment horizontal="left" vertical="center" wrapText="1" indent="1"/>
    </xf>
    <xf numFmtId="0" fontId="2" fillId="0" borderId="1" xfId="5" applyFont="1" applyBorder="1" applyAlignment="1">
      <alignment vertical="center" wrapText="1"/>
    </xf>
    <xf numFmtId="0" fontId="6" fillId="0" borderId="3" xfId="5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2" fillId="4" borderId="1" xfId="5" applyFont="1" applyFill="1" applyBorder="1" applyAlignment="1">
      <alignment vertical="center" wrapText="1"/>
    </xf>
    <xf numFmtId="0" fontId="6" fillId="4" borderId="1" xfId="5" applyFont="1" applyFill="1" applyBorder="1" applyAlignment="1">
      <alignment horizontal="right" vertical="center"/>
    </xf>
    <xf numFmtId="0" fontId="6" fillId="6" borderId="0" xfId="5" applyFont="1" applyFill="1" applyAlignment="1">
      <alignment vertical="center"/>
    </xf>
    <xf numFmtId="166" fontId="6" fillId="6" borderId="0" xfId="5" applyNumberFormat="1" applyFont="1" applyFill="1" applyAlignment="1">
      <alignment vertical="center"/>
    </xf>
    <xf numFmtId="2" fontId="6" fillId="6" borderId="0" xfId="5" applyNumberFormat="1" applyFont="1" applyFill="1" applyAlignment="1">
      <alignment vertical="center"/>
    </xf>
    <xf numFmtId="2" fontId="13" fillId="6" borderId="0" xfId="5" applyNumberFormat="1" applyFont="1" applyFill="1" applyAlignment="1">
      <alignment vertical="center"/>
    </xf>
    <xf numFmtId="0" fontId="11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14" fillId="0" borderId="0" xfId="5" applyFont="1" applyAlignment="1">
      <alignment vertical="center"/>
    </xf>
    <xf numFmtId="2" fontId="15" fillId="0" borderId="0" xfId="5" applyNumberFormat="1" applyFont="1" applyAlignment="1">
      <alignment vertical="center"/>
    </xf>
    <xf numFmtId="166" fontId="6" fillId="2" borderId="1" xfId="5" applyNumberFormat="1" applyFont="1" applyFill="1" applyBorder="1" applyAlignment="1">
      <alignment horizontal="right" vertical="center"/>
    </xf>
    <xf numFmtId="166" fontId="6" fillId="2" borderId="1" xfId="5" applyNumberFormat="1" applyFont="1" applyFill="1" applyBorder="1" applyAlignment="1">
      <alignment vertical="center"/>
    </xf>
    <xf numFmtId="0" fontId="7" fillId="4" borderId="1" xfId="5" applyFont="1" applyFill="1" applyBorder="1" applyAlignment="1">
      <alignment horizontal="left" vertical="center" wrapText="1" indent="1"/>
    </xf>
    <xf numFmtId="0" fontId="5" fillId="2" borderId="3" xfId="5" applyFont="1" applyFill="1" applyBorder="1" applyAlignment="1">
      <alignment horizontal="left" vertical="center" wrapText="1" indent="1"/>
    </xf>
    <xf numFmtId="1" fontId="6" fillId="2" borderId="1" xfId="5" applyNumberFormat="1" applyFont="1" applyFill="1" applyBorder="1" applyAlignment="1">
      <alignment horizontal="right" vertical="center"/>
    </xf>
    <xf numFmtId="0" fontId="5" fillId="0" borderId="0" xfId="5" applyFont="1" applyAlignment="1">
      <alignment vertical="center"/>
    </xf>
    <xf numFmtId="0" fontId="33" fillId="0" borderId="1" xfId="5" applyFont="1" applyBorder="1" applyAlignment="1">
      <alignment horizontal="center" vertical="center" wrapText="1"/>
    </xf>
    <xf numFmtId="0" fontId="6" fillId="2" borderId="14" xfId="5" applyFont="1" applyFill="1" applyBorder="1" applyAlignment="1">
      <alignment horizontal="left" vertical="center" wrapText="1" indent="1"/>
    </xf>
    <xf numFmtId="0" fontId="5" fillId="0" borderId="0" xfId="5" applyFont="1" applyAlignment="1">
      <alignment horizontal="left" vertical="center"/>
    </xf>
    <xf numFmtId="2" fontId="13" fillId="0" borderId="0" xfId="5" applyNumberFormat="1" applyFont="1" applyAlignment="1">
      <alignment horizontal="left" vertical="center"/>
    </xf>
    <xf numFmtId="0" fontId="6" fillId="4" borderId="7" xfId="5" applyFont="1" applyFill="1" applyBorder="1" applyAlignment="1">
      <alignment horizontal="left" vertical="center" wrapText="1" indent="1"/>
    </xf>
    <xf numFmtId="0" fontId="6" fillId="4" borderId="3" xfId="5" applyFont="1" applyFill="1" applyBorder="1" applyAlignment="1">
      <alignment horizontal="left" vertical="center" wrapText="1" indent="1"/>
    </xf>
    <xf numFmtId="166" fontId="52" fillId="0" borderId="0" xfId="5" applyNumberFormat="1" applyFont="1" applyAlignment="1">
      <alignment vertical="center"/>
    </xf>
    <xf numFmtId="0" fontId="7" fillId="2" borderId="1" xfId="5" quotePrefix="1" applyFont="1" applyFill="1" applyBorder="1" applyAlignment="1">
      <alignment horizontal="left" vertical="center" wrapText="1"/>
    </xf>
    <xf numFmtId="0" fontId="17" fillId="0" borderId="0" xfId="5" applyFont="1" applyAlignment="1">
      <alignment horizontal="center" vertical="center"/>
    </xf>
    <xf numFmtId="2" fontId="18" fillId="0" borderId="0" xfId="5" applyNumberFormat="1" applyFont="1" applyAlignment="1">
      <alignment horizontal="center" vertical="center"/>
    </xf>
    <xf numFmtId="0" fontId="7" fillId="0" borderId="1" xfId="5" quotePrefix="1" applyFont="1" applyBorder="1" applyAlignment="1">
      <alignment horizontal="left" vertical="center" wrapText="1"/>
    </xf>
    <xf numFmtId="0" fontId="7" fillId="0" borderId="1" xfId="5" quotePrefix="1" applyFont="1" applyBorder="1" applyAlignment="1">
      <alignment horizontal="left" vertical="center" indent="1"/>
    </xf>
    <xf numFmtId="0" fontId="7" fillId="0" borderId="12" xfId="5" quotePrefix="1" applyFont="1" applyBorder="1" applyAlignment="1">
      <alignment horizontal="left" vertical="center"/>
    </xf>
    <xf numFmtId="0" fontId="5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2" fontId="13" fillId="0" borderId="0" xfId="5" applyNumberFormat="1" applyFont="1" applyAlignment="1">
      <alignment horizontal="center" vertical="center"/>
    </xf>
    <xf numFmtId="0" fontId="5" fillId="0" borderId="1" xfId="5" applyFont="1" applyBorder="1" applyAlignment="1">
      <alignment horizontal="left" vertical="center"/>
    </xf>
    <xf numFmtId="0" fontId="25" fillId="0" borderId="0" xfId="5" applyFont="1" applyAlignment="1">
      <alignment vertical="center"/>
    </xf>
    <xf numFmtId="0" fontId="5" fillId="4" borderId="1" xfId="5" applyFont="1" applyFill="1" applyBorder="1" applyAlignment="1">
      <alignment horizontal="left" vertical="center"/>
    </xf>
    <xf numFmtId="0" fontId="5" fillId="4" borderId="1" xfId="5" applyFont="1" applyFill="1" applyBorder="1" applyAlignment="1">
      <alignment horizontal="center" vertical="center"/>
    </xf>
    <xf numFmtId="49" fontId="5" fillId="4" borderId="1" xfId="5" applyNumberFormat="1" applyFont="1" applyFill="1" applyBorder="1" applyAlignment="1">
      <alignment horizontal="right" vertical="center"/>
    </xf>
    <xf numFmtId="0" fontId="7" fillId="4" borderId="1" xfId="5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/>
    </xf>
    <xf numFmtId="0" fontId="7" fillId="4" borderId="1" xfId="5" applyFont="1" applyFill="1" applyBorder="1" applyAlignment="1">
      <alignment horizontal="left" vertical="center" wrapText="1"/>
    </xf>
    <xf numFmtId="0" fontId="7" fillId="4" borderId="1" xfId="5" applyFont="1" applyFill="1" applyBorder="1" applyAlignment="1">
      <alignment horizontal="left" vertical="center" indent="1"/>
    </xf>
    <xf numFmtId="0" fontId="7" fillId="4" borderId="12" xfId="5" applyFont="1" applyFill="1" applyBorder="1" applyAlignment="1">
      <alignment horizontal="left" vertical="center"/>
    </xf>
    <xf numFmtId="0" fontId="5" fillId="0" borderId="1" xfId="5" applyFont="1" applyBorder="1" applyAlignment="1">
      <alignment horizontal="center" vertical="center"/>
    </xf>
    <xf numFmtId="49" fontId="5" fillId="0" borderId="1" xfId="5" applyNumberFormat="1" applyFont="1" applyBorder="1" applyAlignment="1">
      <alignment horizontal="right" vertical="center"/>
    </xf>
    <xf numFmtId="0" fontId="7" fillId="0" borderId="1" xfId="5" quotePrefix="1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 wrapText="1"/>
    </xf>
    <xf numFmtId="166" fontId="2" fillId="0" borderId="10" xfId="5" applyNumberFormat="1" applyFont="1" applyBorder="1" applyAlignment="1">
      <alignment horizontal="center" vertical="center" wrapText="1"/>
    </xf>
    <xf numFmtId="0" fontId="2" fillId="0" borderId="10" xfId="5" applyFont="1" applyBorder="1" applyAlignment="1">
      <alignment horizontal="left" vertical="center" wrapText="1"/>
    </xf>
    <xf numFmtId="0" fontId="6" fillId="4" borderId="10" xfId="5" applyFont="1" applyFill="1" applyBorder="1" applyAlignment="1">
      <alignment horizontal="left" vertical="center"/>
    </xf>
    <xf numFmtId="0" fontId="6" fillId="4" borderId="10" xfId="5" applyFont="1" applyFill="1" applyBorder="1" applyAlignment="1">
      <alignment horizontal="center" vertical="center"/>
    </xf>
    <xf numFmtId="49" fontId="6" fillId="4" borderId="10" xfId="5" applyNumberFormat="1" applyFont="1" applyFill="1" applyBorder="1" applyAlignment="1">
      <alignment horizontal="right" vertical="center"/>
    </xf>
    <xf numFmtId="0" fontId="4" fillId="4" borderId="10" xfId="5" applyFont="1" applyFill="1" applyBorder="1" applyAlignment="1">
      <alignment horizontal="left" vertical="center" wrapText="1"/>
    </xf>
    <xf numFmtId="0" fontId="4" fillId="4" borderId="10" xfId="5" applyFont="1" applyFill="1" applyBorder="1" applyAlignment="1">
      <alignment horizontal="center" vertical="center"/>
    </xf>
    <xf numFmtId="0" fontId="4" fillId="4" borderId="10" xfId="5" applyFont="1" applyFill="1" applyBorder="1" applyAlignment="1">
      <alignment horizontal="left" vertical="center" indent="1"/>
    </xf>
    <xf numFmtId="0" fontId="4" fillId="4" borderId="15" xfId="5" applyFont="1" applyFill="1" applyBorder="1" applyAlignment="1">
      <alignment horizontal="left" vertical="center"/>
    </xf>
    <xf numFmtId="0" fontId="2" fillId="0" borderId="0" xfId="5" applyFont="1" applyAlignment="1">
      <alignment horizontal="left" vertical="center" wrapText="1" indent="1"/>
    </xf>
    <xf numFmtId="0" fontId="2" fillId="0" borderId="4" xfId="5" applyFont="1" applyBorder="1" applyAlignment="1">
      <alignment horizontal="center" vertical="center" wrapText="1"/>
    </xf>
    <xf numFmtId="166" fontId="2" fillId="0" borderId="4" xfId="5" applyNumberFormat="1" applyFont="1" applyBorder="1" applyAlignment="1">
      <alignment horizontal="center" vertical="center" wrapText="1"/>
    </xf>
    <xf numFmtId="0" fontId="6" fillId="0" borderId="4" xfId="5" applyFont="1" applyBorder="1" applyAlignment="1">
      <alignment horizontal="left" vertical="center"/>
    </xf>
    <xf numFmtId="0" fontId="6" fillId="0" borderId="4" xfId="5" applyFont="1" applyBorder="1" applyAlignment="1">
      <alignment horizontal="center" vertical="center"/>
    </xf>
    <xf numFmtId="49" fontId="6" fillId="0" borderId="4" xfId="5" applyNumberFormat="1" applyFont="1" applyBorder="1" applyAlignment="1">
      <alignment horizontal="right" vertical="center"/>
    </xf>
    <xf numFmtId="0" fontId="4" fillId="0" borderId="4" xfId="5" applyFont="1" applyBorder="1" applyAlignment="1">
      <alignment horizontal="center" vertical="center"/>
    </xf>
    <xf numFmtId="0" fontId="4" fillId="0" borderId="4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indent="1"/>
    </xf>
    <xf numFmtId="0" fontId="4" fillId="0" borderId="16" xfId="5" applyFont="1" applyBorder="1" applyAlignment="1">
      <alignment horizontal="left" vertical="center"/>
    </xf>
    <xf numFmtId="0" fontId="3" fillId="0" borderId="0" xfId="5" applyFont="1" applyAlignment="1">
      <alignment horizontal="center" vertical="center"/>
    </xf>
    <xf numFmtId="0" fontId="2" fillId="8" borderId="1" xfId="5" applyFont="1" applyFill="1" applyBorder="1" applyAlignment="1">
      <alignment horizontal="center" vertical="center"/>
    </xf>
    <xf numFmtId="49" fontId="2" fillId="8" borderId="1" xfId="5" applyNumberFormat="1" applyFont="1" applyFill="1" applyBorder="1" applyAlignment="1">
      <alignment horizontal="center" vertical="center"/>
    </xf>
    <xf numFmtId="0" fontId="1" fillId="0" borderId="0" xfId="5"/>
    <xf numFmtId="166" fontId="5" fillId="0" borderId="1" xfId="5" applyNumberFormat="1" applyFont="1" applyBorder="1" applyAlignment="1">
      <alignment horizontal="center"/>
    </xf>
    <xf numFmtId="0" fontId="4" fillId="0" borderId="10" xfId="5" applyFont="1" applyBorder="1" applyAlignment="1">
      <alignment horizontal="left" vertical="center" indent="1"/>
    </xf>
    <xf numFmtId="0" fontId="4" fillId="0" borderId="15" xfId="5" applyFont="1" applyBorder="1" applyAlignment="1">
      <alignment horizontal="left" vertical="center"/>
    </xf>
    <xf numFmtId="49" fontId="2" fillId="8" borderId="19" xfId="5" applyNumberFormat="1" applyFont="1" applyFill="1" applyBorder="1" applyAlignment="1">
      <alignment horizontal="center" vertical="center"/>
    </xf>
    <xf numFmtId="0" fontId="6" fillId="4" borderId="1" xfId="5" applyFont="1" applyFill="1" applyBorder="1" applyAlignment="1">
      <alignment horizontal="center" vertical="center" wrapText="1"/>
    </xf>
    <xf numFmtId="0" fontId="6" fillId="0" borderId="17" xfId="5" applyFont="1" applyBorder="1" applyAlignment="1">
      <alignment horizontal="center" vertical="center"/>
    </xf>
    <xf numFmtId="49" fontId="6" fillId="0" borderId="2" xfId="5" applyNumberFormat="1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49" fontId="6" fillId="0" borderId="1" xfId="5" applyNumberFormat="1" applyFont="1" applyBorder="1" applyAlignment="1">
      <alignment horizontal="center" vertical="center"/>
    </xf>
    <xf numFmtId="0" fontId="6" fillId="0" borderId="25" xfId="5" applyFont="1" applyBorder="1" applyAlignment="1">
      <alignment horizontal="center" vertical="center"/>
    </xf>
    <xf numFmtId="49" fontId="6" fillId="0" borderId="26" xfId="5" applyNumberFormat="1" applyFont="1" applyBorder="1" applyAlignment="1">
      <alignment horizontal="center" vertical="center"/>
    </xf>
    <xf numFmtId="49" fontId="2" fillId="8" borderId="24" xfId="5" applyNumberFormat="1" applyFont="1" applyFill="1" applyBorder="1" applyAlignment="1">
      <alignment horizontal="center" vertical="center"/>
    </xf>
    <xf numFmtId="0" fontId="21" fillId="0" borderId="0" xfId="5" applyFont="1"/>
    <xf numFmtId="2" fontId="5" fillId="8" borderId="1" xfId="5" applyNumberFormat="1" applyFont="1" applyFill="1" applyBorder="1" applyAlignment="1">
      <alignment horizontal="center" vertical="center" wrapText="1"/>
    </xf>
    <xf numFmtId="2" fontId="3" fillId="8" borderId="1" xfId="5" applyNumberFormat="1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 wrapText="1"/>
    </xf>
    <xf numFmtId="0" fontId="8" fillId="4" borderId="11" xfId="5" applyFont="1" applyFill="1" applyBorder="1" applyAlignment="1">
      <alignment horizontal="center" vertical="center"/>
    </xf>
    <xf numFmtId="4" fontId="8" fillId="0" borderId="2" xfId="5" applyNumberFormat="1" applyFont="1" applyBorder="1" applyAlignment="1">
      <alignment horizontal="center" vertical="center" wrapText="1"/>
    </xf>
    <xf numFmtId="166" fontId="5" fillId="2" borderId="2" xfId="5" applyNumberFormat="1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0" borderId="17" xfId="5" applyFont="1" applyBorder="1" applyAlignment="1">
      <alignment horizontal="left" vertical="center" wrapText="1"/>
    </xf>
    <xf numFmtId="0" fontId="20" fillId="0" borderId="0" xfId="5" applyFont="1" applyAlignment="1">
      <alignment vertical="center"/>
    </xf>
    <xf numFmtId="0" fontId="3" fillId="8" borderId="8" xfId="5" applyFont="1" applyFill="1" applyBorder="1" applyAlignment="1">
      <alignment horizontal="center" vertical="justify"/>
    </xf>
    <xf numFmtId="0" fontId="37" fillId="0" borderId="0" xfId="5" applyFont="1" applyAlignment="1">
      <alignment horizontal="center"/>
    </xf>
    <xf numFmtId="0" fontId="21" fillId="4" borderId="0" xfId="5" applyFont="1" applyFill="1" applyAlignment="1">
      <alignment horizontal="left"/>
    </xf>
    <xf numFmtId="0" fontId="21" fillId="4" borderId="0" xfId="5" applyFont="1" applyFill="1"/>
    <xf numFmtId="0" fontId="21" fillId="0" borderId="0" xfId="5" applyFont="1" applyAlignment="1">
      <alignment horizontal="left"/>
    </xf>
    <xf numFmtId="0" fontId="3" fillId="0" borderId="0" xfId="5" applyFont="1" applyAlignment="1">
      <alignment horizontal="left" indent="1"/>
    </xf>
    <xf numFmtId="0" fontId="5" fillId="0" borderId="0" xfId="5" applyFont="1"/>
    <xf numFmtId="0" fontId="3" fillId="0" borderId="0" xfId="5" applyFont="1" applyAlignment="1">
      <alignment vertical="justify"/>
    </xf>
    <xf numFmtId="0" fontId="22" fillId="0" borderId="0" xfId="5" applyFont="1" applyAlignment="1">
      <alignment horizontal="left"/>
    </xf>
    <xf numFmtId="0" fontId="1" fillId="4" borderId="0" xfId="5" applyFill="1"/>
    <xf numFmtId="0" fontId="53" fillId="13" borderId="28" xfId="5" applyFont="1" applyFill="1" applyBorder="1" applyAlignment="1">
      <alignment horizontal="centerContinuous"/>
    </xf>
    <xf numFmtId="0" fontId="53" fillId="13" borderId="29" xfId="5" applyFont="1" applyFill="1" applyBorder="1" applyAlignment="1">
      <alignment horizontal="centerContinuous"/>
    </xf>
    <xf numFmtId="0" fontId="53" fillId="9" borderId="29" xfId="5" applyFont="1" applyFill="1" applyBorder="1" applyAlignment="1">
      <alignment horizontal="centerContinuous"/>
    </xf>
    <xf numFmtId="0" fontId="53" fillId="15" borderId="29" xfId="5" applyFont="1" applyFill="1" applyBorder="1" applyAlignment="1">
      <alignment horizontal="centerContinuous"/>
    </xf>
    <xf numFmtId="0" fontId="53" fillId="15" borderId="30" xfId="5" applyFont="1" applyFill="1" applyBorder="1" applyAlignment="1">
      <alignment horizontal="centerContinuous"/>
    </xf>
    <xf numFmtId="0" fontId="53" fillId="4" borderId="0" xfId="5" applyFont="1" applyFill="1" applyAlignment="1">
      <alignment horizontal="centerContinuous"/>
    </xf>
    <xf numFmtId="0" fontId="1" fillId="4" borderId="0" xfId="5" applyFill="1" applyAlignment="1">
      <alignment horizontal="centerContinuous"/>
    </xf>
    <xf numFmtId="168" fontId="53" fillId="4" borderId="0" xfId="5" applyNumberFormat="1" applyFont="1" applyFill="1" applyAlignment="1">
      <alignment horizontal="centerContinuous"/>
    </xf>
    <xf numFmtId="0" fontId="1" fillId="14" borderId="0" xfId="5" applyFill="1"/>
    <xf numFmtId="0" fontId="55" fillId="13" borderId="0" xfId="5" applyFont="1" applyFill="1" applyAlignment="1">
      <alignment horizontal="centerContinuous" vertical="top"/>
    </xf>
    <xf numFmtId="0" fontId="55" fillId="9" borderId="0" xfId="5" applyFont="1" applyFill="1" applyAlignment="1">
      <alignment horizontal="centerContinuous" vertical="top"/>
    </xf>
    <xf numFmtId="0" fontId="53" fillId="14" borderId="28" xfId="5" applyFont="1" applyFill="1" applyBorder="1" applyAlignment="1">
      <alignment horizontal="centerContinuous" vertical="top"/>
    </xf>
    <xf numFmtId="0" fontId="53" fillId="14" borderId="29" xfId="5" applyFont="1" applyFill="1" applyBorder="1" applyAlignment="1">
      <alignment horizontal="centerContinuous" vertical="top"/>
    </xf>
    <xf numFmtId="0" fontId="56" fillId="14" borderId="29" xfId="5" applyFont="1" applyFill="1" applyBorder="1" applyAlignment="1">
      <alignment horizontal="centerContinuous" vertical="top" wrapText="1"/>
    </xf>
    <xf numFmtId="0" fontId="56" fillId="14" borderId="30" xfId="5" applyFont="1" applyFill="1" applyBorder="1" applyAlignment="1">
      <alignment horizontal="centerContinuous" vertical="top" wrapText="1"/>
    </xf>
    <xf numFmtId="0" fontId="57" fillId="13" borderId="31" xfId="5" applyFont="1" applyFill="1" applyBorder="1" applyAlignment="1">
      <alignment horizontal="center" vertical="center" wrapText="1"/>
    </xf>
    <xf numFmtId="0" fontId="57" fillId="9" borderId="32" xfId="5" applyFont="1" applyFill="1" applyBorder="1" applyAlignment="1">
      <alignment horizontal="center" vertical="center" wrapText="1"/>
    </xf>
    <xf numFmtId="0" fontId="57" fillId="9" borderId="31" xfId="5" applyFont="1" applyFill="1" applyBorder="1" applyAlignment="1">
      <alignment horizontal="center" vertical="center" wrapText="1"/>
    </xf>
    <xf numFmtId="0" fontId="57" fillId="15" borderId="32" xfId="5" applyFont="1" applyFill="1" applyBorder="1" applyAlignment="1">
      <alignment horizontal="center" vertical="center" wrapText="1"/>
    </xf>
    <xf numFmtId="0" fontId="57" fillId="15" borderId="31" xfId="5" applyFont="1" applyFill="1" applyBorder="1" applyAlignment="1">
      <alignment horizontal="center" vertical="center" wrapText="1"/>
    </xf>
    <xf numFmtId="169" fontId="49" fillId="15" borderId="36" xfId="5" applyNumberFormat="1" applyFont="1" applyFill="1" applyBorder="1"/>
    <xf numFmtId="169" fontId="49" fillId="15" borderId="37" xfId="5" applyNumberFormat="1" applyFont="1" applyFill="1" applyBorder="1"/>
    <xf numFmtId="169" fontId="59" fillId="15" borderId="36" xfId="5" applyNumberFormat="1" applyFont="1" applyFill="1" applyBorder="1" applyAlignment="1">
      <alignment horizontal="right"/>
    </xf>
    <xf numFmtId="169" fontId="59" fillId="15" borderId="37" xfId="5" applyNumberFormat="1" applyFont="1" applyFill="1" applyBorder="1" applyAlignment="1">
      <alignment horizontal="right"/>
    </xf>
    <xf numFmtId="167" fontId="49" fillId="13" borderId="36" xfId="5" applyNumberFormat="1" applyFont="1" applyFill="1" applyBorder="1" applyAlignment="1">
      <alignment wrapText="1"/>
    </xf>
    <xf numFmtId="167" fontId="49" fillId="13" borderId="37" xfId="5" applyNumberFormat="1" applyFont="1" applyFill="1" applyBorder="1" applyAlignment="1">
      <alignment wrapText="1"/>
    </xf>
    <xf numFmtId="2" fontId="4" fillId="13" borderId="0" xfId="5" applyNumberFormat="1" applyFont="1" applyFill="1" applyAlignment="1">
      <alignment horizontal="right" vertical="center" wrapText="1"/>
    </xf>
    <xf numFmtId="0" fontId="2" fillId="13" borderId="0" xfId="5" applyFont="1" applyFill="1" applyAlignment="1">
      <alignment horizontal="left" vertical="center" wrapText="1"/>
    </xf>
    <xf numFmtId="0" fontId="9" fillId="16" borderId="0" xfId="5" applyFont="1" applyFill="1" applyAlignment="1">
      <alignment horizontal="center" vertical="center"/>
    </xf>
    <xf numFmtId="0" fontId="9" fillId="16" borderId="0" xfId="5" applyFont="1" applyFill="1" applyAlignment="1">
      <alignment horizontal="center" vertical="center" wrapText="1"/>
    </xf>
    <xf numFmtId="0" fontId="4" fillId="4" borderId="4" xfId="5" applyFont="1" applyFill="1" applyBorder="1" applyAlignment="1">
      <alignment horizontal="center" vertical="center"/>
    </xf>
    <xf numFmtId="0" fontId="4" fillId="4" borderId="4" xfId="5" applyFont="1" applyFill="1" applyBorder="1" applyAlignment="1">
      <alignment horizontal="center" vertical="center" wrapText="1"/>
    </xf>
    <xf numFmtId="0" fontId="4" fillId="4" borderId="10" xfId="5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/>
    </xf>
    <xf numFmtId="0" fontId="41" fillId="0" borderId="5" xfId="0" applyFont="1" applyBorder="1" applyAlignment="1">
      <alignment horizontal="left" vertical="center" wrapText="1" indent="1"/>
    </xf>
    <xf numFmtId="49" fontId="6" fillId="14" borderId="26" xfId="5" applyNumberFormat="1" applyFont="1" applyFill="1" applyBorder="1" applyAlignment="1">
      <alignment horizontal="right" vertical="center"/>
    </xf>
    <xf numFmtId="0" fontId="6" fillId="14" borderId="26" xfId="5" applyFont="1" applyFill="1" applyBorder="1" applyAlignment="1">
      <alignment horizontal="center" vertical="center"/>
    </xf>
    <xf numFmtId="0" fontId="6" fillId="14" borderId="26" xfId="5" applyFont="1" applyFill="1" applyBorder="1" applyAlignment="1">
      <alignment horizontal="left" vertical="center"/>
    </xf>
    <xf numFmtId="49" fontId="6" fillId="14" borderId="1" xfId="5" applyNumberFormat="1" applyFont="1" applyFill="1" applyBorder="1" applyAlignment="1">
      <alignment horizontal="right" vertical="center"/>
    </xf>
    <xf numFmtId="0" fontId="6" fillId="14" borderId="1" xfId="5" applyFont="1" applyFill="1" applyBorder="1" applyAlignment="1">
      <alignment horizontal="center" vertical="center"/>
    </xf>
    <xf numFmtId="0" fontId="6" fillId="14" borderId="1" xfId="5" applyFont="1" applyFill="1" applyBorder="1" applyAlignment="1">
      <alignment horizontal="left" vertical="center"/>
    </xf>
    <xf numFmtId="49" fontId="6" fillId="14" borderId="2" xfId="5" applyNumberFormat="1" applyFont="1" applyFill="1" applyBorder="1" applyAlignment="1">
      <alignment horizontal="right" vertical="center"/>
    </xf>
    <xf numFmtId="0" fontId="6" fillId="14" borderId="2" xfId="5" applyFont="1" applyFill="1" applyBorder="1" applyAlignment="1">
      <alignment horizontal="center" vertical="center"/>
    </xf>
    <xf numFmtId="0" fontId="6" fillId="14" borderId="2" xfId="5" applyFont="1" applyFill="1" applyBorder="1" applyAlignment="1">
      <alignment horizontal="left" vertical="center"/>
    </xf>
    <xf numFmtId="0" fontId="0" fillId="0" borderId="0" xfId="0" applyFill="1"/>
    <xf numFmtId="164" fontId="2" fillId="0" borderId="0" xfId="5" applyNumberFormat="1" applyFont="1" applyFill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2" fontId="4" fillId="0" borderId="0" xfId="5" applyNumberFormat="1" applyFont="1" applyFill="1" applyAlignment="1">
      <alignment horizontal="right" vertical="center" wrapText="1"/>
    </xf>
    <xf numFmtId="0" fontId="2" fillId="0" borderId="0" xfId="5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5" xfId="0" quotePrefix="1" applyNumberFormat="1" applyFont="1" applyFill="1" applyBorder="1" applyAlignment="1">
      <alignment horizontal="left" vertical="center"/>
    </xf>
    <xf numFmtId="0" fontId="5" fillId="0" borderId="12" xfId="0" quotePrefix="1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2" xfId="4" applyFont="1" applyFill="1" applyBorder="1" applyAlignment="1">
      <alignment horizontal="left" vertical="center"/>
    </xf>
    <xf numFmtId="0" fontId="21" fillId="0" borderId="0" xfId="5" applyFont="1" applyFill="1"/>
    <xf numFmtId="0" fontId="21" fillId="0" borderId="0" xfId="5" applyFont="1" applyFill="1" applyAlignment="1">
      <alignment horizontal="left" vertical="center" wrapText="1"/>
    </xf>
    <xf numFmtId="0" fontId="22" fillId="0" borderId="0" xfId="5" applyFont="1" applyFill="1" applyAlignment="1">
      <alignment horizontal="center"/>
    </xf>
    <xf numFmtId="166" fontId="21" fillId="0" borderId="0" xfId="5" applyNumberFormat="1" applyFont="1" applyFill="1"/>
    <xf numFmtId="0" fontId="9" fillId="0" borderId="0" xfId="5" applyFont="1" applyFill="1" applyAlignment="1">
      <alignment horizontal="center" vertical="center"/>
    </xf>
    <xf numFmtId="0" fontId="9" fillId="0" borderId="0" xfId="5" applyFont="1" applyFill="1" applyAlignment="1">
      <alignment horizontal="left" vertical="center" wrapText="1"/>
    </xf>
    <xf numFmtId="0" fontId="9" fillId="0" borderId="0" xfId="5" applyFont="1" applyFill="1" applyAlignment="1">
      <alignment horizontal="center" vertical="center" wrapText="1"/>
    </xf>
    <xf numFmtId="49" fontId="6" fillId="0" borderId="0" xfId="5" applyNumberFormat="1" applyFont="1" applyFill="1" applyAlignment="1">
      <alignment horizontal="right" vertical="center"/>
    </xf>
    <xf numFmtId="0" fontId="2" fillId="0" borderId="0" xfId="5" applyFont="1" applyFill="1" applyAlignment="1">
      <alignment horizontal="left" vertical="center"/>
    </xf>
    <xf numFmtId="0" fontId="5" fillId="0" borderId="0" xfId="5" applyFont="1" applyAlignment="1">
      <alignment vertical="center" wrapText="1"/>
    </xf>
    <xf numFmtId="167" fontId="24" fillId="0" borderId="5" xfId="0" applyNumberFormat="1" applyFont="1" applyBorder="1" applyAlignment="1">
      <alignment horizontal="center"/>
    </xf>
    <xf numFmtId="167" fontId="6" fillId="14" borderId="1" xfId="0" applyNumberFormat="1" applyFont="1" applyFill="1" applyBorder="1" applyAlignment="1">
      <alignment horizontal="right" vertical="center" wrapText="1"/>
    </xf>
    <xf numFmtId="167" fontId="4" fillId="0" borderId="1" xfId="5" applyNumberFormat="1" applyFont="1" applyBorder="1" applyAlignment="1">
      <alignment horizontal="center" vertical="center" wrapText="1"/>
    </xf>
    <xf numFmtId="167" fontId="4" fillId="0" borderId="4" xfId="5" applyNumberFormat="1" applyFont="1" applyBorder="1" applyAlignment="1">
      <alignment horizontal="center" vertical="center" wrapText="1"/>
    </xf>
    <xf numFmtId="167" fontId="4" fillId="0" borderId="10" xfId="5" applyNumberFormat="1" applyFont="1" applyBorder="1" applyAlignment="1">
      <alignment horizontal="center" vertical="center" wrapText="1"/>
    </xf>
    <xf numFmtId="167" fontId="4" fillId="0" borderId="2" xfId="5" applyNumberFormat="1" applyFont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left" vertical="center" wrapText="1"/>
    </xf>
    <xf numFmtId="44" fontId="6" fillId="0" borderId="1" xfId="6" applyFont="1" applyBorder="1" applyAlignment="1">
      <alignment horizontal="right" vertical="center" wrapText="1"/>
    </xf>
    <xf numFmtId="44" fontId="5" fillId="0" borderId="1" xfId="6" applyFont="1" applyBorder="1" applyAlignment="1">
      <alignment horizontal="right" vertical="center" wrapText="1"/>
    </xf>
    <xf numFmtId="49" fontId="5" fillId="14" borderId="1" xfId="5" applyNumberFormat="1" applyFont="1" applyFill="1" applyBorder="1" applyAlignment="1">
      <alignment horizontal="right" vertical="center"/>
    </xf>
    <xf numFmtId="0" fontId="5" fillId="14" borderId="1" xfId="5" applyFont="1" applyFill="1" applyBorder="1" applyAlignment="1">
      <alignment horizontal="center" vertical="center"/>
    </xf>
    <xf numFmtId="0" fontId="5" fillId="14" borderId="1" xfId="5" applyFont="1" applyFill="1" applyBorder="1" applyAlignment="1">
      <alignment horizontal="left" vertical="center"/>
    </xf>
    <xf numFmtId="2" fontId="6" fillId="14" borderId="1" xfId="5" applyNumberFormat="1" applyFont="1" applyFill="1" applyBorder="1" applyAlignment="1">
      <alignment horizontal="right" vertical="center"/>
    </xf>
    <xf numFmtId="0" fontId="24" fillId="0" borderId="5" xfId="0" applyFont="1" applyBorder="1" applyAlignment="1">
      <alignment horizontal="left"/>
    </xf>
    <xf numFmtId="0" fontId="1" fillId="4" borderId="0" xfId="0" applyFont="1" applyFill="1"/>
    <xf numFmtId="0" fontId="6" fillId="0" borderId="7" xfId="5" applyFont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24" fillId="17" borderId="0" xfId="0" applyFont="1" applyFill="1"/>
    <xf numFmtId="167" fontId="24" fillId="4" borderId="0" xfId="0" applyNumberFormat="1" applyFont="1" applyFill="1"/>
    <xf numFmtId="170" fontId="50" fillId="4" borderId="0" xfId="0" applyNumberFormat="1" applyFont="1" applyFill="1"/>
    <xf numFmtId="0" fontId="39" fillId="16" borderId="0" xfId="0" applyFont="1" applyFill="1" applyAlignment="1">
      <alignment horizontal="center"/>
    </xf>
    <xf numFmtId="0" fontId="39" fillId="16" borderId="0" xfId="0" applyFont="1" applyFill="1" applyAlignment="1">
      <alignment horizontal="center" wrapText="1"/>
    </xf>
    <xf numFmtId="0" fontId="62" fillId="16" borderId="0" xfId="0" applyFont="1" applyFill="1" applyAlignment="1">
      <alignment horizontal="center"/>
    </xf>
    <xf numFmtId="0" fontId="24" fillId="18" borderId="0" xfId="0" applyFont="1" applyFill="1" applyAlignment="1">
      <alignment horizontal="center" vertical="center" wrapText="1"/>
    </xf>
    <xf numFmtId="170" fontId="50" fillId="18" borderId="0" xfId="0" applyNumberFormat="1" applyFont="1" applyFill="1" applyAlignment="1">
      <alignment horizontal="center" vertical="center" wrapText="1"/>
    </xf>
    <xf numFmtId="0" fontId="24" fillId="19" borderId="58" xfId="0" applyFont="1" applyFill="1" applyBorder="1" applyAlignment="1">
      <alignment horizontal="center"/>
    </xf>
    <xf numFmtId="0" fontId="39" fillId="19" borderId="58" xfId="0" applyFont="1" applyFill="1" applyBorder="1" applyAlignment="1">
      <alignment horizontal="center"/>
    </xf>
    <xf numFmtId="167" fontId="24" fillId="19" borderId="58" xfId="0" applyNumberFormat="1" applyFont="1" applyFill="1" applyBorder="1" applyAlignment="1">
      <alignment horizontal="center"/>
    </xf>
    <xf numFmtId="0" fontId="24" fillId="18" borderId="0" xfId="0" applyFont="1" applyFill="1" applyAlignment="1">
      <alignment horizontal="center" wrapText="1"/>
    </xf>
    <xf numFmtId="170" fontId="50" fillId="18" borderId="0" xfId="0" applyNumberFormat="1" applyFont="1" applyFill="1" applyAlignment="1">
      <alignment horizontal="center" wrapText="1"/>
    </xf>
    <xf numFmtId="0" fontId="24" fillId="4" borderId="58" xfId="0" applyFont="1" applyFill="1" applyBorder="1" applyAlignment="1">
      <alignment horizontal="center"/>
    </xf>
    <xf numFmtId="0" fontId="24" fillId="4" borderId="58" xfId="0" applyFont="1" applyFill="1" applyBorder="1" applyAlignment="1">
      <alignment horizontal="left"/>
    </xf>
    <xf numFmtId="3" fontId="24" fillId="4" borderId="58" xfId="0" applyNumberFormat="1" applyFont="1" applyFill="1" applyBorder="1" applyAlignment="1">
      <alignment horizontal="left"/>
    </xf>
    <xf numFmtId="167" fontId="24" fillId="4" borderId="58" xfId="0" applyNumberFormat="1" applyFont="1" applyFill="1" applyBorder="1" applyAlignment="1">
      <alignment horizontal="center"/>
    </xf>
    <xf numFmtId="0" fontId="24" fillId="18" borderId="0" xfId="0" applyFont="1" applyFill="1" applyAlignment="1">
      <alignment horizontal="center"/>
    </xf>
    <xf numFmtId="170" fontId="50" fillId="18" borderId="0" xfId="0" applyNumberFormat="1" applyFont="1" applyFill="1" applyAlignment="1">
      <alignment horizontal="center"/>
    </xf>
    <xf numFmtId="166" fontId="24" fillId="18" borderId="0" xfId="0" applyNumberFormat="1" applyFont="1" applyFill="1"/>
    <xf numFmtId="1" fontId="24" fillId="18" borderId="0" xfId="0" applyNumberFormat="1" applyFont="1" applyFill="1"/>
    <xf numFmtId="170" fontId="50" fillId="18" borderId="0" xfId="0" applyNumberFormat="1" applyFont="1" applyFill="1"/>
    <xf numFmtId="0" fontId="39" fillId="4" borderId="0" xfId="0" applyFont="1" applyFill="1" applyAlignment="1">
      <alignment wrapText="1"/>
    </xf>
    <xf numFmtId="9" fontId="24" fillId="10" borderId="0" xfId="0" applyNumberFormat="1" applyFont="1" applyFill="1" applyBorder="1" applyAlignment="1">
      <alignment horizontal="left"/>
    </xf>
    <xf numFmtId="0" fontId="63" fillId="4" borderId="0" xfId="0" applyFont="1" applyFill="1" applyAlignment="1">
      <alignment horizontal="center" vertical="center"/>
    </xf>
    <xf numFmtId="0" fontId="63" fillId="4" borderId="0" xfId="0" applyFont="1" applyFill="1" applyAlignment="1">
      <alignment horizontal="center"/>
    </xf>
    <xf numFmtId="0" fontId="4" fillId="0" borderId="12" xfId="5" applyFont="1" applyFill="1" applyBorder="1" applyAlignment="1">
      <alignment vertical="center"/>
    </xf>
    <xf numFmtId="166" fontId="6" fillId="0" borderId="1" xfId="5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left" vertical="center" indent="1"/>
    </xf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right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/>
    </xf>
    <xf numFmtId="167" fontId="4" fillId="0" borderId="1" xfId="5" applyNumberFormat="1" applyFont="1" applyFill="1" applyBorder="1" applyAlignment="1">
      <alignment horizontal="center" vertical="center" wrapText="1"/>
    </xf>
    <xf numFmtId="167" fontId="7" fillId="0" borderId="1" xfId="5" applyNumberFormat="1" applyFont="1" applyBorder="1" applyAlignment="1">
      <alignment horizontal="center" vertical="center" wrapText="1"/>
    </xf>
    <xf numFmtId="44" fontId="5" fillId="0" borderId="1" xfId="6" applyFont="1" applyFill="1" applyBorder="1" applyAlignment="1">
      <alignment horizontal="right" vertical="center" wrapText="1"/>
    </xf>
    <xf numFmtId="1" fontId="6" fillId="14" borderId="1" xfId="0" applyNumberFormat="1" applyFont="1" applyFill="1" applyBorder="1" applyAlignment="1">
      <alignment horizontal="right" vertical="center"/>
    </xf>
    <xf numFmtId="167" fontId="6" fillId="8" borderId="2" xfId="0" applyNumberFormat="1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right" vertical="center" wrapText="1"/>
    </xf>
    <xf numFmtId="168" fontId="6" fillId="14" borderId="1" xfId="0" applyNumberFormat="1" applyFont="1" applyFill="1" applyBorder="1" applyAlignment="1">
      <alignment horizontal="right" vertical="center" wrapText="1"/>
    </xf>
    <xf numFmtId="168" fontId="6" fillId="0" borderId="1" xfId="0" applyNumberFormat="1" applyFont="1" applyFill="1" applyBorder="1" applyAlignment="1">
      <alignment horizontal="right" vertical="center" wrapText="1"/>
    </xf>
    <xf numFmtId="168" fontId="6" fillId="4" borderId="4" xfId="0" applyNumberFormat="1" applyFont="1" applyFill="1" applyBorder="1" applyAlignment="1">
      <alignment horizontal="right" vertical="center" wrapText="1"/>
    </xf>
    <xf numFmtId="168" fontId="6" fillId="14" borderId="4" xfId="0" applyNumberFormat="1" applyFont="1" applyFill="1" applyBorder="1" applyAlignment="1">
      <alignment horizontal="right" vertical="center" wrapText="1"/>
    </xf>
    <xf numFmtId="168" fontId="6" fillId="4" borderId="10" xfId="0" applyNumberFormat="1" applyFont="1" applyFill="1" applyBorder="1" applyAlignment="1">
      <alignment horizontal="right" vertical="center" wrapText="1"/>
    </xf>
    <xf numFmtId="168" fontId="6" fillId="14" borderId="10" xfId="0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8" fontId="6" fillId="13" borderId="1" xfId="0" applyNumberFormat="1" applyFont="1" applyFill="1" applyBorder="1" applyAlignment="1">
      <alignment horizontal="center" vertical="center" wrapText="1"/>
    </xf>
    <xf numFmtId="3" fontId="6" fillId="13" borderId="1" xfId="0" applyNumberFormat="1" applyFont="1" applyFill="1" applyBorder="1" applyAlignment="1">
      <alignment horizontal="center" vertical="center" wrapText="1"/>
    </xf>
    <xf numFmtId="3" fontId="6" fillId="13" borderId="4" xfId="0" applyNumberFormat="1" applyFont="1" applyFill="1" applyBorder="1" applyAlignment="1">
      <alignment horizontal="center" vertical="center" wrapText="1"/>
    </xf>
    <xf numFmtId="3" fontId="6" fillId="13" borderId="10" xfId="0" applyNumberFormat="1" applyFont="1" applyFill="1" applyBorder="1" applyAlignment="1">
      <alignment horizontal="center" vertical="center" wrapText="1"/>
    </xf>
    <xf numFmtId="168" fontId="4" fillId="0" borderId="1" xfId="5" applyNumberFormat="1" applyFont="1" applyBorder="1" applyAlignment="1">
      <alignment horizontal="center" vertical="center" wrapText="1"/>
    </xf>
    <xf numFmtId="168" fontId="4" fillId="0" borderId="4" xfId="5" applyNumberFormat="1" applyFont="1" applyBorder="1" applyAlignment="1">
      <alignment horizontal="center" vertical="center" wrapText="1"/>
    </xf>
    <xf numFmtId="168" fontId="4" fillId="0" borderId="10" xfId="5" applyNumberFormat="1" applyFont="1" applyBorder="1" applyAlignment="1">
      <alignment horizontal="center" vertical="center" wrapText="1"/>
    </xf>
    <xf numFmtId="168" fontId="4" fillId="0" borderId="1" xfId="5" applyNumberFormat="1" applyFont="1" applyFill="1" applyBorder="1" applyAlignment="1">
      <alignment horizontal="center" vertical="center" wrapText="1"/>
    </xf>
    <xf numFmtId="168" fontId="4" fillId="4" borderId="1" xfId="5" applyNumberFormat="1" applyFont="1" applyFill="1" applyBorder="1" applyAlignment="1">
      <alignment horizontal="center" vertical="center" wrapText="1"/>
    </xf>
    <xf numFmtId="168" fontId="7" fillId="4" borderId="1" xfId="5" applyNumberFormat="1" applyFont="1" applyFill="1" applyBorder="1" applyAlignment="1">
      <alignment horizontal="center" vertical="center" wrapText="1"/>
    </xf>
    <xf numFmtId="168" fontId="7" fillId="0" borderId="1" xfId="5" applyNumberFormat="1" applyFont="1" applyBorder="1" applyAlignment="1">
      <alignment horizontal="center" vertical="center" wrapText="1"/>
    </xf>
    <xf numFmtId="168" fontId="4" fillId="0" borderId="2" xfId="5" applyNumberFormat="1" applyFont="1" applyBorder="1" applyAlignment="1">
      <alignment horizontal="center" vertical="center" wrapText="1"/>
    </xf>
    <xf numFmtId="168" fontId="4" fillId="4" borderId="2" xfId="5" applyNumberFormat="1" applyFont="1" applyFill="1" applyBorder="1" applyAlignment="1">
      <alignment horizontal="center" vertical="center" wrapText="1"/>
    </xf>
    <xf numFmtId="168" fontId="5" fillId="0" borderId="10" xfId="5" applyNumberFormat="1" applyFont="1" applyBorder="1" applyAlignment="1">
      <alignment horizontal="right" vertical="center" wrapText="1"/>
    </xf>
    <xf numFmtId="168" fontId="6" fillId="0" borderId="1" xfId="5" applyNumberFormat="1" applyFont="1" applyBorder="1" applyAlignment="1">
      <alignment horizontal="right" vertical="center" wrapText="1"/>
    </xf>
    <xf numFmtId="168" fontId="5" fillId="0" borderId="1" xfId="5" applyNumberFormat="1" applyFont="1" applyBorder="1" applyAlignment="1">
      <alignment horizontal="right" vertical="center" wrapText="1"/>
    </xf>
    <xf numFmtId="168" fontId="5" fillId="0" borderId="1" xfId="5" applyNumberFormat="1" applyFont="1" applyFill="1" applyBorder="1" applyAlignment="1">
      <alignment horizontal="right" vertical="center" wrapText="1"/>
    </xf>
    <xf numFmtId="168" fontId="6" fillId="4" borderId="1" xfId="5" applyNumberFormat="1" applyFont="1" applyFill="1" applyBorder="1" applyAlignment="1">
      <alignment horizontal="right" vertical="center" wrapText="1"/>
    </xf>
    <xf numFmtId="168" fontId="6" fillId="0" borderId="2" xfId="5" applyNumberFormat="1" applyFont="1" applyBorder="1" applyAlignment="1">
      <alignment horizontal="right" vertical="center" wrapText="1"/>
    </xf>
    <xf numFmtId="168" fontId="4" fillId="2" borderId="10" xfId="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168" fontId="5" fillId="4" borderId="1" xfId="0" applyNumberFormat="1" applyFont="1" applyFill="1" applyBorder="1" applyAlignment="1">
      <alignment horizontal="right" vertical="center" wrapText="1"/>
    </xf>
    <xf numFmtId="168" fontId="7" fillId="0" borderId="4" xfId="5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 indent="1"/>
    </xf>
    <xf numFmtId="168" fontId="7" fillId="0" borderId="38" xfId="5" applyNumberFormat="1" applyFont="1" applyBorder="1" applyAlignment="1">
      <alignment horizontal="center" vertical="center" wrapText="1"/>
    </xf>
    <xf numFmtId="168" fontId="7" fillId="0" borderId="2" xfId="5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6" fillId="0" borderId="21" xfId="5" applyFont="1" applyBorder="1" applyAlignment="1">
      <alignment horizontal="left" vertical="center" wrapText="1" indent="1"/>
    </xf>
    <xf numFmtId="0" fontId="3" fillId="0" borderId="0" xfId="5" applyFont="1" applyAlignment="1">
      <alignment horizontal="left" indent="1"/>
    </xf>
    <xf numFmtId="0" fontId="2" fillId="8" borderId="1" xfId="5" applyFont="1" applyFill="1" applyBorder="1" applyAlignment="1">
      <alignment horizontal="center" vertical="center"/>
    </xf>
    <xf numFmtId="0" fontId="3" fillId="0" borderId="0" xfId="5" applyFont="1" applyAlignment="1">
      <alignment horizontal="left" indent="1"/>
    </xf>
    <xf numFmtId="170" fontId="6" fillId="13" borderId="1" xfId="0" applyNumberFormat="1" applyFont="1" applyFill="1" applyBorder="1" applyAlignment="1">
      <alignment horizontal="center" vertical="center" wrapText="1"/>
    </xf>
    <xf numFmtId="0" fontId="3" fillId="8" borderId="12" xfId="5" applyFont="1" applyFill="1" applyBorder="1" applyAlignment="1">
      <alignment horizontal="center" vertical="justify"/>
    </xf>
    <xf numFmtId="0" fontId="3" fillId="8" borderId="51" xfId="5" applyFont="1" applyFill="1" applyBorder="1" applyAlignment="1">
      <alignment horizontal="center" vertical="center"/>
    </xf>
    <xf numFmtId="0" fontId="3" fillId="8" borderId="61" xfId="5" applyFont="1" applyFill="1" applyBorder="1" applyAlignment="1">
      <alignment horizontal="center" vertical="justify"/>
    </xf>
    <xf numFmtId="4" fontId="8" fillId="4" borderId="46" xfId="5" applyNumberFormat="1" applyFont="1" applyFill="1" applyBorder="1" applyAlignment="1">
      <alignment horizontal="left" vertical="center"/>
    </xf>
    <xf numFmtId="4" fontId="8" fillId="4" borderId="61" xfId="5" applyNumberFormat="1" applyFont="1" applyFill="1" applyBorder="1" applyAlignment="1">
      <alignment horizontal="left" vertical="center"/>
    </xf>
    <xf numFmtId="4" fontId="6" fillId="13" borderId="1" xfId="0" applyNumberFormat="1" applyFont="1" applyFill="1" applyBorder="1" applyAlignment="1">
      <alignment horizontal="center" vertical="center" wrapText="1"/>
    </xf>
    <xf numFmtId="0" fontId="21" fillId="4" borderId="0" xfId="5" applyFont="1" applyFill="1" applyAlignment="1">
      <alignment horizontal="center"/>
    </xf>
    <xf numFmtId="0" fontId="3" fillId="0" borderId="0" xfId="5" applyFont="1" applyAlignment="1">
      <alignment horizontal="center"/>
    </xf>
    <xf numFmtId="0" fontId="21" fillId="0" borderId="0" xfId="5" applyFont="1" applyAlignment="1">
      <alignment horizontal="center"/>
    </xf>
    <xf numFmtId="0" fontId="22" fillId="0" borderId="0" xfId="5" applyFont="1" applyAlignment="1">
      <alignment horizontal="center"/>
    </xf>
    <xf numFmtId="0" fontId="7" fillId="4" borderId="44" xfId="5" applyFont="1" applyFill="1" applyBorder="1" applyAlignment="1">
      <alignment horizontal="center" vertical="center" wrapText="1"/>
    </xf>
    <xf numFmtId="0" fontId="7" fillId="4" borderId="12" xfId="5" applyFont="1" applyFill="1" applyBorder="1" applyAlignment="1">
      <alignment horizontal="left" wrapText="1"/>
    </xf>
    <xf numFmtId="0" fontId="7" fillId="4" borderId="11" xfId="5" applyFont="1" applyFill="1" applyBorder="1" applyAlignment="1">
      <alignment horizontal="left" vertical="center" wrapText="1"/>
    </xf>
    <xf numFmtId="0" fontId="7" fillId="4" borderId="3" xfId="5" applyFont="1" applyFill="1" applyBorder="1" applyAlignment="1">
      <alignment horizontal="center" vertical="center" wrapText="1"/>
    </xf>
    <xf numFmtId="0" fontId="58" fillId="0" borderId="64" xfId="0" applyFont="1" applyBorder="1"/>
    <xf numFmtId="167" fontId="49" fillId="13" borderId="33" xfId="5" applyNumberFormat="1" applyFont="1" applyFill="1" applyBorder="1" applyAlignment="1">
      <alignment wrapText="1"/>
    </xf>
    <xf numFmtId="167" fontId="49" fillId="13" borderId="34" xfId="5" applyNumberFormat="1" applyFont="1" applyFill="1" applyBorder="1" applyAlignment="1">
      <alignment wrapText="1"/>
    </xf>
    <xf numFmtId="171" fontId="49" fillId="9" borderId="33" xfId="0" applyNumberFormat="1" applyFont="1" applyFill="1" applyBorder="1"/>
    <xf numFmtId="171" fontId="49" fillId="9" borderId="65" xfId="0" applyNumberFormat="1" applyFont="1" applyFill="1" applyBorder="1"/>
    <xf numFmtId="169" fontId="59" fillId="15" borderId="33" xfId="5" applyNumberFormat="1" applyFont="1" applyFill="1" applyBorder="1" applyAlignment="1">
      <alignment horizontal="right"/>
    </xf>
    <xf numFmtId="169" fontId="59" fillId="15" borderId="34" xfId="5" applyNumberFormat="1" applyFont="1" applyFill="1" applyBorder="1" applyAlignment="1">
      <alignment horizontal="right"/>
    </xf>
    <xf numFmtId="0" fontId="58" fillId="0" borderId="35" xfId="0" applyFont="1" applyBorder="1"/>
    <xf numFmtId="171" fontId="49" fillId="9" borderId="36" xfId="0" applyNumberFormat="1" applyFont="1" applyFill="1" applyBorder="1"/>
    <xf numFmtId="171" fontId="49" fillId="9" borderId="47" xfId="0" applyNumberFormat="1" applyFont="1" applyFill="1" applyBorder="1"/>
    <xf numFmtId="171" fontId="58" fillId="9" borderId="36" xfId="0" applyNumberFormat="1" applyFont="1" applyFill="1" applyBorder="1"/>
    <xf numFmtId="171" fontId="58" fillId="9" borderId="47" xfId="0" applyNumberFormat="1" applyFont="1" applyFill="1" applyBorder="1"/>
    <xf numFmtId="0" fontId="58" fillId="0" borderId="35" xfId="0" applyFont="1" applyBorder="1" applyAlignment="1">
      <alignment wrapText="1"/>
    </xf>
    <xf numFmtId="171" fontId="49" fillId="9" borderId="36" xfId="0" applyNumberFormat="1" applyFont="1" applyFill="1" applyBorder="1" applyAlignment="1">
      <alignment wrapText="1"/>
    </xf>
    <xf numFmtId="171" fontId="49" fillId="9" borderId="47" xfId="0" applyNumberFormat="1" applyFont="1" applyFill="1" applyBorder="1" applyAlignment="1">
      <alignment wrapText="1"/>
    </xf>
    <xf numFmtId="0" fontId="58" fillId="0" borderId="53" xfId="0" applyFont="1" applyBorder="1"/>
    <xf numFmtId="167" fontId="49" fillId="13" borderId="66" xfId="5" applyNumberFormat="1" applyFont="1" applyFill="1" applyBorder="1" applyAlignment="1">
      <alignment wrapText="1"/>
    </xf>
    <xf numFmtId="167" fontId="49" fillId="13" borderId="67" xfId="5" applyNumberFormat="1" applyFont="1" applyFill="1" applyBorder="1" applyAlignment="1">
      <alignment wrapText="1"/>
    </xf>
    <xf numFmtId="171" fontId="49" fillId="9" borderId="66" xfId="0" applyNumberFormat="1" applyFont="1" applyFill="1" applyBorder="1"/>
    <xf numFmtId="171" fontId="49" fillId="9" borderId="68" xfId="0" applyNumberFormat="1" applyFont="1" applyFill="1" applyBorder="1"/>
    <xf numFmtId="169" fontId="59" fillId="15" borderId="66" xfId="5" applyNumberFormat="1" applyFont="1" applyFill="1" applyBorder="1" applyAlignment="1">
      <alignment horizontal="right"/>
    </xf>
    <xf numFmtId="169" fontId="59" fillId="15" borderId="67" xfId="5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/>
    </xf>
    <xf numFmtId="4" fontId="6" fillId="0" borderId="4" xfId="5" applyNumberFormat="1" applyFont="1" applyBorder="1" applyAlignment="1">
      <alignment horizontal="center" vertical="center"/>
    </xf>
    <xf numFmtId="4" fontId="6" fillId="0" borderId="1" xfId="5" applyNumberFormat="1" applyFont="1" applyBorder="1" applyAlignment="1">
      <alignment horizontal="center" vertical="center"/>
    </xf>
    <xf numFmtId="4" fontId="6" fillId="4" borderId="10" xfId="5" applyNumberFormat="1" applyFont="1" applyFill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5" fillId="4" borderId="1" xfId="5" applyNumberFormat="1" applyFont="1" applyFill="1" applyBorder="1" applyAlignment="1">
      <alignment horizontal="center" vertical="center"/>
    </xf>
    <xf numFmtId="4" fontId="6" fillId="4" borderId="1" xfId="5" applyNumberFormat="1" applyFont="1" applyFill="1" applyBorder="1" applyAlignment="1">
      <alignment horizontal="center" vertical="center"/>
    </xf>
    <xf numFmtId="4" fontId="6" fillId="0" borderId="1" xfId="5" applyNumberFormat="1" applyFont="1" applyFill="1" applyBorder="1" applyAlignment="1">
      <alignment horizontal="center" vertical="center"/>
    </xf>
    <xf numFmtId="4" fontId="6" fillId="4" borderId="2" xfId="5" applyNumberFormat="1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 vertical="center" wrapText="1"/>
    </xf>
    <xf numFmtId="49" fontId="2" fillId="8" borderId="1" xfId="5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6" fillId="4" borderId="10" xfId="5" applyFont="1" applyFill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5" fillId="4" borderId="1" xfId="5" applyFont="1" applyFill="1" applyBorder="1" applyAlignment="1">
      <alignment horizontal="center" vertical="center" wrapText="1"/>
    </xf>
    <xf numFmtId="0" fontId="6" fillId="4" borderId="2" xfId="5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 indent="1"/>
    </xf>
    <xf numFmtId="0" fontId="6" fillId="0" borderId="21" xfId="5" applyFont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54" fillId="0" borderId="0" xfId="5" applyFont="1" applyAlignment="1">
      <alignment horizontal="centerContinuous" wrapText="1"/>
    </xf>
    <xf numFmtId="0" fontId="6" fillId="0" borderId="14" xfId="5" applyFont="1" applyFill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wrapText="1" indent="1"/>
    </xf>
    <xf numFmtId="0" fontId="5" fillId="0" borderId="1" xfId="5" applyFont="1" applyBorder="1" applyAlignment="1">
      <alignment horizontal="left" vertical="center" wrapText="1" indent="1"/>
    </xf>
    <xf numFmtId="0" fontId="6" fillId="4" borderId="1" xfId="5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8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/>
    </xf>
    <xf numFmtId="0" fontId="2" fillId="14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center" vertical="center"/>
    </xf>
    <xf numFmtId="49" fontId="6" fillId="14" borderId="10" xfId="0" applyNumberFormat="1" applyFont="1" applyFill="1" applyBorder="1" applyAlignment="1">
      <alignment horizontal="right" vertical="center"/>
    </xf>
    <xf numFmtId="0" fontId="6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 indent="1"/>
    </xf>
    <xf numFmtId="168" fontId="6" fillId="0" borderId="10" xfId="0" applyNumberFormat="1" applyFont="1" applyFill="1" applyBorder="1" applyAlignment="1">
      <alignment horizontal="right" vertical="center" wrapText="1"/>
    </xf>
    <xf numFmtId="0" fontId="6" fillId="0" borderId="69" xfId="0" applyFont="1" applyBorder="1" applyAlignment="1">
      <alignment horizontal="left" vertical="center"/>
    </xf>
    <xf numFmtId="0" fontId="2" fillId="14" borderId="70" xfId="0" applyFont="1" applyFill="1" applyBorder="1" applyAlignment="1">
      <alignment horizontal="left" vertical="center" indent="1"/>
    </xf>
    <xf numFmtId="0" fontId="6" fillId="0" borderId="70" xfId="0" applyFont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 wrapText="1"/>
    </xf>
    <xf numFmtId="49" fontId="6" fillId="14" borderId="70" xfId="0" applyNumberFormat="1" applyFont="1" applyFill="1" applyBorder="1" applyAlignment="1">
      <alignment horizontal="right" vertical="center"/>
    </xf>
    <xf numFmtId="0" fontId="6" fillId="14" borderId="70" xfId="0" applyFont="1" applyFill="1" applyBorder="1" applyAlignment="1">
      <alignment horizontal="center" vertical="center"/>
    </xf>
    <xf numFmtId="0" fontId="6" fillId="14" borderId="70" xfId="0" applyFont="1" applyFill="1" applyBorder="1" applyAlignment="1">
      <alignment horizontal="left" vertical="center"/>
    </xf>
    <xf numFmtId="2" fontId="6" fillId="0" borderId="70" xfId="0" applyNumberFormat="1" applyFont="1" applyBorder="1" applyAlignment="1">
      <alignment horizontal="center" vertical="center"/>
    </xf>
    <xf numFmtId="2" fontId="6" fillId="0" borderId="70" xfId="0" applyNumberFormat="1" applyFont="1" applyBorder="1" applyAlignment="1">
      <alignment horizontal="left" vertical="center" wrapText="1" indent="1"/>
    </xf>
    <xf numFmtId="168" fontId="6" fillId="4" borderId="70" xfId="0" applyNumberFormat="1" applyFont="1" applyFill="1" applyBorder="1" applyAlignment="1">
      <alignment horizontal="right" vertical="center" wrapText="1"/>
    </xf>
    <xf numFmtId="168" fontId="6" fillId="14" borderId="70" xfId="0" applyNumberFormat="1" applyFont="1" applyFill="1" applyBorder="1" applyAlignment="1">
      <alignment horizontal="right" vertical="center" wrapText="1"/>
    </xf>
    <xf numFmtId="3" fontId="6" fillId="13" borderId="70" xfId="0" applyNumberFormat="1" applyFont="1" applyFill="1" applyBorder="1" applyAlignment="1">
      <alignment horizontal="center" vertical="center" wrapText="1"/>
    </xf>
    <xf numFmtId="167" fontId="6" fillId="8" borderId="70" xfId="0" applyNumberFormat="1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166" fontId="2" fillId="0" borderId="70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left" vertical="center"/>
    </xf>
    <xf numFmtId="0" fontId="6" fillId="0" borderId="72" xfId="0" applyFont="1" applyBorder="1" applyAlignment="1">
      <alignment vertical="center"/>
    </xf>
    <xf numFmtId="0" fontId="2" fillId="14" borderId="76" xfId="0" applyFont="1" applyFill="1" applyBorder="1" applyAlignment="1">
      <alignment horizontal="left" vertical="center" indent="1"/>
    </xf>
    <xf numFmtId="0" fontId="6" fillId="0" borderId="7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49" fontId="6" fillId="14" borderId="76" xfId="0" applyNumberFormat="1" applyFont="1" applyFill="1" applyBorder="1" applyAlignment="1">
      <alignment horizontal="right" vertical="center"/>
    </xf>
    <xf numFmtId="0" fontId="6" fillId="14" borderId="76" xfId="0" applyFont="1" applyFill="1" applyBorder="1" applyAlignment="1">
      <alignment horizontal="center" vertical="center"/>
    </xf>
    <xf numFmtId="0" fontId="6" fillId="14" borderId="76" xfId="0" applyFont="1" applyFill="1" applyBorder="1" applyAlignment="1">
      <alignment horizontal="left" vertical="center"/>
    </xf>
    <xf numFmtId="2" fontId="6" fillId="0" borderId="76" xfId="0" applyNumberFormat="1" applyFont="1" applyBorder="1" applyAlignment="1">
      <alignment horizontal="center" vertical="center"/>
    </xf>
    <xf numFmtId="2" fontId="6" fillId="0" borderId="76" xfId="0" applyNumberFormat="1" applyFont="1" applyBorder="1" applyAlignment="1">
      <alignment horizontal="left" vertical="center" wrapText="1" indent="1"/>
    </xf>
    <xf numFmtId="168" fontId="6" fillId="0" borderId="76" xfId="0" applyNumberFormat="1" applyFont="1" applyFill="1" applyBorder="1" applyAlignment="1">
      <alignment horizontal="right" vertical="center" wrapText="1"/>
    </xf>
    <xf numFmtId="168" fontId="6" fillId="4" borderId="76" xfId="0" applyNumberFormat="1" applyFont="1" applyFill="1" applyBorder="1" applyAlignment="1">
      <alignment horizontal="right" vertical="center" wrapText="1"/>
    </xf>
    <xf numFmtId="168" fontId="6" fillId="14" borderId="76" xfId="0" applyNumberFormat="1" applyFont="1" applyFill="1" applyBorder="1" applyAlignment="1">
      <alignment horizontal="right" vertical="center" wrapText="1"/>
    </xf>
    <xf numFmtId="170" fontId="6" fillId="13" borderId="76" xfId="0" applyNumberFormat="1" applyFont="1" applyFill="1" applyBorder="1" applyAlignment="1">
      <alignment horizontal="center" vertical="center" wrapText="1"/>
    </xf>
    <xf numFmtId="167" fontId="6" fillId="8" borderId="76" xfId="0" applyNumberFormat="1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166" fontId="2" fillId="0" borderId="76" xfId="0" applyNumberFormat="1" applyFont="1" applyFill="1" applyBorder="1" applyAlignment="1">
      <alignment horizontal="center" vertical="center" wrapText="1"/>
    </xf>
    <xf numFmtId="1" fontId="2" fillId="0" borderId="76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vertical="center"/>
    </xf>
    <xf numFmtId="0" fontId="4" fillId="0" borderId="16" xfId="5" applyFont="1" applyFill="1" applyBorder="1" applyAlignment="1">
      <alignment horizontal="left" vertical="center"/>
    </xf>
    <xf numFmtId="0" fontId="4" fillId="0" borderId="4" xfId="5" applyFont="1" applyFill="1" applyBorder="1" applyAlignment="1">
      <alignment horizontal="left" vertical="center" indent="1"/>
    </xf>
    <xf numFmtId="0" fontId="4" fillId="0" borderId="4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horizontal="center" vertical="center" wrapText="1"/>
    </xf>
    <xf numFmtId="49" fontId="6" fillId="0" borderId="4" xfId="5" applyNumberFormat="1" applyFont="1" applyFill="1" applyBorder="1" applyAlignment="1">
      <alignment horizontal="right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left" vertical="center"/>
    </xf>
    <xf numFmtId="4" fontId="6" fillId="0" borderId="4" xfId="5" applyNumberFormat="1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 wrapText="1"/>
    </xf>
    <xf numFmtId="168" fontId="7" fillId="0" borderId="4" xfId="5" applyNumberFormat="1" applyFont="1" applyFill="1" applyBorder="1" applyAlignment="1">
      <alignment horizontal="center" vertical="center" wrapText="1"/>
    </xf>
    <xf numFmtId="168" fontId="4" fillId="0" borderId="4" xfId="5" applyNumberFormat="1" applyFont="1" applyFill="1" applyBorder="1" applyAlignment="1">
      <alignment horizontal="center" vertical="center" wrapText="1"/>
    </xf>
    <xf numFmtId="167" fontId="4" fillId="0" borderId="4" xfId="5" applyNumberFormat="1" applyFont="1" applyFill="1" applyBorder="1" applyAlignment="1">
      <alignment horizontal="center" vertical="center" wrapText="1"/>
    </xf>
    <xf numFmtId="0" fontId="2" fillId="0" borderId="4" xfId="5" applyFont="1" applyBorder="1" applyAlignment="1">
      <alignment vertical="center" wrapText="1"/>
    </xf>
    <xf numFmtId="0" fontId="6" fillId="0" borderId="0" xfId="5" applyFont="1" applyBorder="1" applyAlignment="1">
      <alignment horizontal="left" vertical="center" wrapText="1" indent="1"/>
    </xf>
    <xf numFmtId="0" fontId="4" fillId="0" borderId="10" xfId="5" applyFont="1" applyBorder="1" applyAlignment="1">
      <alignment horizontal="left" vertical="center" wrapText="1"/>
    </xf>
    <xf numFmtId="49" fontId="6" fillId="0" borderId="10" xfId="5" applyNumberFormat="1" applyFont="1" applyBorder="1" applyAlignment="1">
      <alignment horizontal="right" vertical="center"/>
    </xf>
    <xf numFmtId="0" fontId="6" fillId="0" borderId="10" xfId="5" applyFont="1" applyBorder="1" applyAlignment="1">
      <alignment horizontal="center" vertical="center"/>
    </xf>
    <xf numFmtId="0" fontId="6" fillId="0" borderId="10" xfId="5" applyFont="1" applyBorder="1" applyAlignment="1">
      <alignment horizontal="left" vertical="center"/>
    </xf>
    <xf numFmtId="4" fontId="6" fillId="0" borderId="10" xfId="5" applyNumberFormat="1" applyFont="1" applyBorder="1" applyAlignment="1">
      <alignment horizontal="center" vertical="center"/>
    </xf>
    <xf numFmtId="0" fontId="4" fillId="0" borderId="69" xfId="5" applyFont="1" applyBorder="1" applyAlignment="1">
      <alignment horizontal="left" vertical="center"/>
    </xf>
    <xf numFmtId="0" fontId="4" fillId="0" borderId="70" xfId="5" applyFont="1" applyBorder="1" applyAlignment="1">
      <alignment horizontal="left" vertical="center" indent="1"/>
    </xf>
    <xf numFmtId="0" fontId="4" fillId="4" borderId="70" xfId="5" applyFont="1" applyFill="1" applyBorder="1" applyAlignment="1">
      <alignment horizontal="center" vertical="center"/>
    </xf>
    <xf numFmtId="0" fontId="4" fillId="4" borderId="70" xfId="5" applyFont="1" applyFill="1" applyBorder="1" applyAlignment="1">
      <alignment horizontal="left" vertical="center" wrapText="1"/>
    </xf>
    <xf numFmtId="0" fontId="4" fillId="0" borderId="70" xfId="5" applyFont="1" applyBorder="1" applyAlignment="1">
      <alignment horizontal="left" vertical="center" wrapText="1"/>
    </xf>
    <xf numFmtId="0" fontId="4" fillId="4" borderId="70" xfId="5" applyFont="1" applyFill="1" applyBorder="1" applyAlignment="1">
      <alignment horizontal="center" vertical="center" wrapText="1"/>
    </xf>
    <xf numFmtId="49" fontId="6" fillId="0" borderId="70" xfId="5" applyNumberFormat="1" applyFont="1" applyBorder="1" applyAlignment="1">
      <alignment horizontal="right" vertical="center"/>
    </xf>
    <xf numFmtId="0" fontId="6" fillId="0" borderId="70" xfId="5" applyFont="1" applyBorder="1" applyAlignment="1">
      <alignment horizontal="center" vertical="center"/>
    </xf>
    <xf numFmtId="0" fontId="6" fillId="0" borderId="70" xfId="5" applyFont="1" applyBorder="1" applyAlignment="1">
      <alignment horizontal="left" vertical="center"/>
    </xf>
    <xf numFmtId="4" fontId="6" fillId="0" borderId="70" xfId="5" applyNumberFormat="1" applyFont="1" applyFill="1" applyBorder="1" applyAlignment="1">
      <alignment horizontal="center" vertical="center"/>
    </xf>
    <xf numFmtId="0" fontId="6" fillId="4" borderId="70" xfId="5" applyFont="1" applyFill="1" applyBorder="1" applyAlignment="1">
      <alignment horizontal="left" vertical="center" wrapText="1" indent="1"/>
    </xf>
    <xf numFmtId="168" fontId="7" fillId="0" borderId="79" xfId="5" applyNumberFormat="1" applyFont="1" applyBorder="1" applyAlignment="1">
      <alignment horizontal="center" vertical="center" wrapText="1"/>
    </xf>
    <xf numFmtId="168" fontId="4" fillId="0" borderId="70" xfId="5" applyNumberFormat="1" applyFont="1" applyBorder="1" applyAlignment="1">
      <alignment horizontal="center" vertical="center" wrapText="1"/>
    </xf>
    <xf numFmtId="167" fontId="4" fillId="0" borderId="70" xfId="5" applyNumberFormat="1" applyFont="1" applyBorder="1" applyAlignment="1">
      <alignment horizontal="center" vertical="center" wrapText="1"/>
    </xf>
    <xf numFmtId="0" fontId="2" fillId="0" borderId="70" xfId="5" applyFont="1" applyBorder="1" applyAlignment="1">
      <alignment horizontal="center" vertical="center" wrapText="1"/>
    </xf>
    <xf numFmtId="166" fontId="2" fillId="4" borderId="70" xfId="5" applyNumberFormat="1" applyFont="1" applyFill="1" applyBorder="1" applyAlignment="1">
      <alignment horizontal="center" vertical="center" wrapText="1"/>
    </xf>
    <xf numFmtId="166" fontId="2" fillId="0" borderId="70" xfId="5" applyNumberFormat="1" applyFont="1" applyBorder="1" applyAlignment="1">
      <alignment horizontal="center" vertical="center" wrapText="1"/>
    </xf>
    <xf numFmtId="0" fontId="4" fillId="0" borderId="72" xfId="5" applyFont="1" applyBorder="1" applyAlignment="1">
      <alignment horizontal="left" vertical="center"/>
    </xf>
    <xf numFmtId="0" fontId="4" fillId="0" borderId="75" xfId="5" applyFont="1" applyBorder="1" applyAlignment="1">
      <alignment horizontal="left" vertical="center"/>
    </xf>
    <xf numFmtId="0" fontId="4" fillId="0" borderId="76" xfId="5" applyFont="1" applyBorder="1" applyAlignment="1">
      <alignment horizontal="left" vertical="center" indent="1"/>
    </xf>
    <xf numFmtId="0" fontId="4" fillId="4" borderId="76" xfId="5" applyFont="1" applyFill="1" applyBorder="1" applyAlignment="1">
      <alignment horizontal="center" vertical="center"/>
    </xf>
    <xf numFmtId="0" fontId="4" fillId="4" borderId="76" xfId="5" applyFont="1" applyFill="1" applyBorder="1" applyAlignment="1">
      <alignment horizontal="left" vertical="center" wrapText="1"/>
    </xf>
    <xf numFmtId="0" fontId="4" fillId="0" borderId="76" xfId="5" applyFont="1" applyBorder="1" applyAlignment="1">
      <alignment horizontal="left" vertical="center" wrapText="1"/>
    </xf>
    <xf numFmtId="0" fontId="4" fillId="4" borderId="76" xfId="5" applyFont="1" applyFill="1" applyBorder="1" applyAlignment="1">
      <alignment horizontal="center" vertical="center" wrapText="1"/>
    </xf>
    <xf numFmtId="49" fontId="6" fillId="0" borderId="76" xfId="5" applyNumberFormat="1" applyFont="1" applyBorder="1" applyAlignment="1">
      <alignment horizontal="right" vertical="center"/>
    </xf>
    <xf numFmtId="0" fontId="6" fillId="0" borderId="76" xfId="5" applyFont="1" applyBorder="1" applyAlignment="1">
      <alignment horizontal="center" vertical="center"/>
    </xf>
    <xf numFmtId="0" fontId="6" fillId="0" borderId="76" xfId="5" applyFont="1" applyBorder="1" applyAlignment="1">
      <alignment horizontal="left" vertical="center"/>
    </xf>
    <xf numFmtId="4" fontId="6" fillId="0" borderId="76" xfId="5" applyNumberFormat="1" applyFont="1" applyFill="1" applyBorder="1" applyAlignment="1">
      <alignment horizontal="center" vertical="center"/>
    </xf>
    <xf numFmtId="0" fontId="6" fillId="4" borderId="76" xfId="5" applyFont="1" applyFill="1" applyBorder="1" applyAlignment="1">
      <alignment horizontal="left" vertical="center" wrapText="1" indent="1"/>
    </xf>
    <xf numFmtId="168" fontId="7" fillId="0" borderId="76" xfId="5" applyNumberFormat="1" applyFont="1" applyBorder="1" applyAlignment="1">
      <alignment horizontal="center" vertical="center" wrapText="1"/>
    </xf>
    <xf numFmtId="168" fontId="4" fillId="0" borderId="76" xfId="5" applyNumberFormat="1" applyFont="1" applyBorder="1" applyAlignment="1">
      <alignment horizontal="center" vertical="center" wrapText="1"/>
    </xf>
    <xf numFmtId="167" fontId="4" fillId="0" borderId="76" xfId="5" applyNumberFormat="1" applyFont="1" applyBorder="1" applyAlignment="1">
      <alignment horizontal="center" vertical="center" wrapText="1"/>
    </xf>
    <xf numFmtId="0" fontId="2" fillId="0" borderId="76" xfId="5" applyFont="1" applyBorder="1" applyAlignment="1">
      <alignment horizontal="center" vertical="center" wrapText="1"/>
    </xf>
    <xf numFmtId="0" fontId="2" fillId="0" borderId="76" xfId="5" applyFont="1" applyBorder="1" applyAlignment="1">
      <alignment horizontal="left" vertical="center" wrapText="1"/>
    </xf>
    <xf numFmtId="166" fontId="2" fillId="4" borderId="76" xfId="5" applyNumberFormat="1" applyFont="1" applyFill="1" applyBorder="1" applyAlignment="1">
      <alignment horizontal="center" vertical="center" wrapText="1"/>
    </xf>
    <xf numFmtId="166" fontId="2" fillId="0" borderId="76" xfId="5" applyNumberFormat="1" applyFont="1" applyBorder="1" applyAlignment="1">
      <alignment horizontal="center" vertical="center" wrapText="1"/>
    </xf>
    <xf numFmtId="4" fontId="8" fillId="0" borderId="12" xfId="5" applyNumberFormat="1" applyFont="1" applyFill="1" applyBorder="1" applyAlignment="1">
      <alignment horizontal="center" vertical="center"/>
    </xf>
    <xf numFmtId="4" fontId="8" fillId="0" borderId="8" xfId="5" applyNumberFormat="1" applyFont="1" applyFill="1" applyBorder="1" applyAlignment="1">
      <alignment horizontal="center" vertical="center"/>
    </xf>
    <xf numFmtId="4" fontId="8" fillId="0" borderId="62" xfId="5" applyNumberFormat="1" applyFont="1" applyFill="1" applyBorder="1" applyAlignment="1">
      <alignment horizontal="center" vertical="center"/>
    </xf>
    <xf numFmtId="4" fontId="8" fillId="0" borderId="63" xfId="5" applyNumberFormat="1" applyFont="1" applyFill="1" applyBorder="1" applyAlignment="1">
      <alignment horizontal="center" vertical="center"/>
    </xf>
    <xf numFmtId="0" fontId="6" fillId="0" borderId="8" xfId="5" applyFont="1" applyBorder="1" applyAlignment="1">
      <alignment horizontal="left" vertical="center" wrapText="1" indent="1"/>
    </xf>
    <xf numFmtId="0" fontId="12" fillId="0" borderId="9" xfId="1" applyBorder="1" applyAlignment="1" applyProtection="1">
      <alignment horizontal="left" vertical="center" wrapText="1" indent="1"/>
    </xf>
    <xf numFmtId="0" fontId="6" fillId="0" borderId="8" xfId="5" applyFont="1" applyBorder="1" applyAlignment="1">
      <alignment horizontal="left" wrapText="1" indent="1"/>
    </xf>
    <xf numFmtId="0" fontId="5" fillId="0" borderId="8" xfId="5" applyFont="1" applyBorder="1" applyAlignment="1">
      <alignment horizontal="left" vertical="center" wrapText="1" indent="1"/>
    </xf>
    <xf numFmtId="0" fontId="31" fillId="4" borderId="10" xfId="0" applyFont="1" applyFill="1" applyBorder="1" applyAlignment="1">
      <alignment horizontal="center" vertical="center" wrapText="1"/>
    </xf>
    <xf numFmtId="0" fontId="31" fillId="4" borderId="1" xfId="5" applyFont="1" applyFill="1" applyBorder="1" applyAlignment="1">
      <alignment horizontal="center" vertical="center" wrapText="1"/>
    </xf>
    <xf numFmtId="1" fontId="64" fillId="0" borderId="1" xfId="0" applyNumberFormat="1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 indent="1"/>
    </xf>
    <xf numFmtId="0" fontId="5" fillId="0" borderId="7" xfId="5" applyFont="1" applyBorder="1" applyAlignment="1">
      <alignment horizontal="left" vertical="center" wrapText="1" indent="1"/>
    </xf>
    <xf numFmtId="0" fontId="6" fillId="0" borderId="13" xfId="5" applyFont="1" applyBorder="1" applyAlignment="1">
      <alignment horizontal="left" vertical="center" wrapText="1" indent="1"/>
    </xf>
    <xf numFmtId="0" fontId="2" fillId="8" borderId="19" xfId="5" applyFont="1" applyFill="1" applyBorder="1" applyAlignment="1">
      <alignment horizontal="center" vertical="center" wrapText="1"/>
    </xf>
    <xf numFmtId="0" fontId="2" fillId="8" borderId="19" xfId="5" applyFont="1" applyFill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27" fillId="0" borderId="0" xfId="5" applyFont="1" applyBorder="1" applyAlignment="1">
      <alignment vertical="center" wrapText="1"/>
    </xf>
    <xf numFmtId="164" fontId="28" fillId="0" borderId="0" xfId="5" applyNumberFormat="1" applyFont="1" applyBorder="1" applyAlignment="1">
      <alignment horizontal="center" vertical="center"/>
    </xf>
    <xf numFmtId="0" fontId="27" fillId="0" borderId="0" xfId="5" applyFont="1" applyBorder="1" applyAlignment="1">
      <alignment vertical="center"/>
    </xf>
    <xf numFmtId="0" fontId="5" fillId="0" borderId="0" xfId="5" applyFont="1" applyBorder="1" applyAlignment="1">
      <alignment vertical="center" wrapText="1"/>
    </xf>
    <xf numFmtId="164" fontId="2" fillId="0" borderId="0" xfId="5" applyNumberFormat="1" applyFont="1" applyBorder="1" applyAlignment="1">
      <alignment horizontal="center" vertical="center"/>
    </xf>
    <xf numFmtId="0" fontId="6" fillId="14" borderId="5" xfId="5" applyFont="1" applyFill="1" applyBorder="1" applyAlignment="1">
      <alignment horizontal="left" vertical="center"/>
    </xf>
    <xf numFmtId="0" fontId="6" fillId="0" borderId="5" xfId="5" applyFont="1" applyBorder="1" applyAlignment="1">
      <alignment horizontal="left" vertical="center"/>
    </xf>
    <xf numFmtId="167" fontId="6" fillId="0" borderId="5" xfId="5" applyNumberFormat="1" applyFont="1" applyBorder="1" applyAlignment="1">
      <alignment horizontal="right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6" fillId="0" borderId="5" xfId="5" applyFont="1" applyBorder="1" applyAlignment="1">
      <alignment vertical="center"/>
    </xf>
    <xf numFmtId="0" fontId="31" fillId="4" borderId="5" xfId="0" applyFont="1" applyFill="1" applyBorder="1" applyAlignment="1">
      <alignment horizontal="center" vertical="center" wrapText="1"/>
    </xf>
    <xf numFmtId="0" fontId="6" fillId="14" borderId="5" xfId="5" applyFont="1" applyFill="1" applyBorder="1" applyAlignment="1">
      <alignment horizontal="center" vertical="center"/>
    </xf>
    <xf numFmtId="0" fontId="6" fillId="0" borderId="5" xfId="5" applyFont="1" applyBorder="1" applyAlignment="1">
      <alignment horizontal="left" vertical="center" wrapText="1" indent="1"/>
    </xf>
    <xf numFmtId="0" fontId="5" fillId="0" borderId="5" xfId="5" applyFont="1" applyBorder="1" applyAlignment="1">
      <alignment vertical="center"/>
    </xf>
    <xf numFmtId="167" fontId="5" fillId="8" borderId="5" xfId="5" applyNumberFormat="1" applyFont="1" applyFill="1" applyBorder="1" applyAlignment="1">
      <alignment vertical="center"/>
    </xf>
    <xf numFmtId="0" fontId="6" fillId="2" borderId="5" xfId="5" applyFont="1" applyFill="1" applyBorder="1" applyAlignment="1">
      <alignment vertical="center"/>
    </xf>
    <xf numFmtId="0" fontId="5" fillId="2" borderId="5" xfId="5" applyFont="1" applyFill="1" applyBorder="1" applyAlignment="1">
      <alignment vertical="center"/>
    </xf>
    <xf numFmtId="0" fontId="6" fillId="14" borderId="80" xfId="5" applyFont="1" applyFill="1" applyBorder="1" applyAlignment="1">
      <alignment horizontal="left" vertical="center"/>
    </xf>
    <xf numFmtId="0" fontId="6" fillId="0" borderId="80" xfId="5" applyFont="1" applyBorder="1" applyAlignment="1">
      <alignment horizontal="left" vertical="center"/>
    </xf>
    <xf numFmtId="167" fontId="6" fillId="0" borderId="80" xfId="5" applyNumberFormat="1" applyFont="1" applyBorder="1" applyAlignment="1">
      <alignment horizontal="right" vertical="center" wrapText="1"/>
    </xf>
    <xf numFmtId="0" fontId="31" fillId="0" borderId="80" xfId="0" applyFont="1" applyFill="1" applyBorder="1" applyAlignment="1">
      <alignment horizontal="center" vertical="center" wrapText="1"/>
    </xf>
    <xf numFmtId="49" fontId="6" fillId="14" borderId="80" xfId="5" applyNumberFormat="1" applyFont="1" applyFill="1" applyBorder="1" applyAlignment="1">
      <alignment horizontal="center" vertical="center"/>
    </xf>
    <xf numFmtId="49" fontId="6" fillId="14" borderId="5" xfId="5" applyNumberFormat="1" applyFont="1" applyFill="1" applyBorder="1" applyAlignment="1">
      <alignment horizontal="center" vertical="center"/>
    </xf>
    <xf numFmtId="49" fontId="27" fillId="0" borderId="0" xfId="5" applyNumberFormat="1" applyFont="1" applyBorder="1" applyAlignment="1">
      <alignment horizontal="center" vertical="center"/>
    </xf>
    <xf numFmtId="49" fontId="6" fillId="0" borderId="0" xfId="5" applyNumberFormat="1" applyFont="1" applyBorder="1" applyAlignment="1">
      <alignment horizontal="center" vertical="center"/>
    </xf>
    <xf numFmtId="49" fontId="6" fillId="0" borderId="0" xfId="5" applyNumberFormat="1" applyFont="1" applyAlignment="1">
      <alignment horizontal="center" vertical="center"/>
    </xf>
    <xf numFmtId="167" fontId="5" fillId="0" borderId="5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0" fontId="6" fillId="0" borderId="13" xfId="5" applyFont="1" applyBorder="1" applyAlignment="1">
      <alignment vertical="center" wrapText="1"/>
    </xf>
    <xf numFmtId="0" fontId="33" fillId="0" borderId="70" xfId="5" applyFont="1" applyBorder="1" applyAlignment="1">
      <alignment horizontal="center" vertical="center" wrapText="1"/>
    </xf>
    <xf numFmtId="0" fontId="31" fillId="0" borderId="70" xfId="5" applyFont="1" applyBorder="1" applyAlignment="1">
      <alignment horizontal="center" vertical="center" wrapText="1"/>
    </xf>
    <xf numFmtId="166" fontId="5" fillId="0" borderId="86" xfId="5" applyNumberFormat="1" applyFont="1" applyBorder="1" applyAlignment="1">
      <alignment horizontal="center"/>
    </xf>
    <xf numFmtId="2" fontId="6" fillId="14" borderId="88" xfId="5" applyNumberFormat="1" applyFont="1" applyFill="1" applyBorder="1" applyAlignment="1">
      <alignment horizontal="right" vertical="center"/>
    </xf>
    <xf numFmtId="0" fontId="6" fillId="14" borderId="88" xfId="5" applyFont="1" applyFill="1" applyBorder="1" applyAlignment="1">
      <alignment horizontal="center" vertical="center"/>
    </xf>
    <xf numFmtId="0" fontId="6" fillId="14" borderId="88" xfId="5" applyFont="1" applyFill="1" applyBorder="1" applyAlignment="1">
      <alignment horizontal="left" vertical="center"/>
    </xf>
    <xf numFmtId="168" fontId="5" fillId="0" borderId="89" xfId="5" applyNumberFormat="1" applyFont="1" applyBorder="1" applyAlignment="1">
      <alignment horizontal="right" vertical="center" wrapText="1"/>
    </xf>
    <xf numFmtId="168" fontId="6" fillId="0" borderId="88" xfId="5" applyNumberFormat="1" applyFont="1" applyBorder="1" applyAlignment="1">
      <alignment horizontal="right" vertical="center" wrapText="1"/>
    </xf>
    <xf numFmtId="44" fontId="6" fillId="0" borderId="88" xfId="6" applyFont="1" applyBorder="1" applyAlignment="1">
      <alignment horizontal="right" vertical="center" wrapText="1"/>
    </xf>
    <xf numFmtId="167" fontId="6" fillId="8" borderId="88" xfId="0" applyNumberFormat="1" applyFont="1" applyFill="1" applyBorder="1" applyAlignment="1">
      <alignment horizontal="center" vertical="center" wrapText="1"/>
    </xf>
    <xf numFmtId="166" fontId="5" fillId="0" borderId="88" xfId="5" applyNumberFormat="1" applyFont="1" applyBorder="1" applyAlignment="1">
      <alignment horizontal="center"/>
    </xf>
    <xf numFmtId="166" fontId="5" fillId="0" borderId="90" xfId="5" applyNumberFormat="1" applyFont="1" applyBorder="1" applyAlignment="1">
      <alignment horizontal="center"/>
    </xf>
    <xf numFmtId="0" fontId="6" fillId="0" borderId="80" xfId="5" applyFont="1" applyBorder="1" applyAlignment="1">
      <alignment horizontal="left" vertical="center" wrapText="1"/>
    </xf>
    <xf numFmtId="3" fontId="2" fillId="13" borderId="80" xfId="5" applyNumberFormat="1" applyFont="1" applyFill="1" applyBorder="1" applyAlignment="1">
      <alignment horizontal="right" vertical="center" wrapText="1"/>
    </xf>
    <xf numFmtId="0" fontId="6" fillId="0" borderId="5" xfId="5" applyFont="1" applyBorder="1" applyAlignment="1">
      <alignment horizontal="left" vertical="center" wrapText="1"/>
    </xf>
    <xf numFmtId="3" fontId="2" fillId="13" borderId="5" xfId="5" applyNumberFormat="1" applyFont="1" applyFill="1" applyBorder="1" applyAlignment="1">
      <alignment horizontal="right" vertical="center" wrapText="1"/>
    </xf>
    <xf numFmtId="0" fontId="5" fillId="0" borderId="5" xfId="5" applyFont="1" applyBorder="1" applyAlignment="1">
      <alignment horizontal="left" vertical="center"/>
    </xf>
    <xf numFmtId="0" fontId="5" fillId="4" borderId="5" xfId="5" applyFont="1" applyFill="1" applyBorder="1" applyAlignment="1">
      <alignment horizontal="left" vertical="center"/>
    </xf>
    <xf numFmtId="0" fontId="5" fillId="0" borderId="5" xfId="5" applyFont="1" applyBorder="1" applyAlignment="1">
      <alignment horizontal="left" vertical="center" wrapText="1"/>
    </xf>
    <xf numFmtId="0" fontId="3" fillId="8" borderId="5" xfId="5" applyFont="1" applyFill="1" applyBorder="1" applyAlignment="1">
      <alignment vertical="center"/>
    </xf>
    <xf numFmtId="0" fontId="3" fillId="8" borderId="5" xfId="5" applyFont="1" applyFill="1" applyBorder="1" applyAlignment="1">
      <alignment vertical="center" wrapText="1"/>
    </xf>
    <xf numFmtId="0" fontId="3" fillId="14" borderId="5" xfId="5" applyFont="1" applyFill="1" applyBorder="1" applyAlignment="1">
      <alignment horizontal="center" vertical="center"/>
    </xf>
    <xf numFmtId="0" fontId="3" fillId="14" borderId="5" xfId="5" applyFont="1" applyFill="1" applyBorder="1" applyAlignment="1">
      <alignment vertical="center"/>
    </xf>
    <xf numFmtId="0" fontId="23" fillId="0" borderId="0" xfId="0" applyFont="1" applyBorder="1"/>
    <xf numFmtId="2" fontId="27" fillId="0" borderId="0" xfId="5" applyNumberFormat="1" applyFont="1" applyBorder="1" applyAlignment="1">
      <alignment horizontal="right" vertical="center" wrapText="1"/>
    </xf>
    <xf numFmtId="0" fontId="67" fillId="0" borderId="0" xfId="5" applyFont="1" applyBorder="1" applyAlignment="1">
      <alignment vertical="center"/>
    </xf>
    <xf numFmtId="2" fontId="6" fillId="0" borderId="0" xfId="5" applyNumberFormat="1" applyFont="1" applyBorder="1" applyAlignment="1">
      <alignment horizontal="right" vertical="center" wrapText="1"/>
    </xf>
    <xf numFmtId="2" fontId="6" fillId="0" borderId="0" xfId="5" applyNumberFormat="1" applyFont="1" applyAlignment="1">
      <alignment horizontal="right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5" applyFont="1"/>
    <xf numFmtId="0" fontId="6" fillId="0" borderId="85" xfId="5" applyFont="1" applyBorder="1" applyAlignment="1">
      <alignment horizontal="left" vertical="center"/>
    </xf>
    <xf numFmtId="0" fontId="6" fillId="0" borderId="1" xfId="5" applyFont="1" applyBorder="1" applyAlignment="1">
      <alignment horizontal="left" vertical="center" indent="1"/>
    </xf>
    <xf numFmtId="3" fontId="2" fillId="13" borderId="1" xfId="5" applyNumberFormat="1" applyFont="1" applyFill="1" applyBorder="1" applyAlignment="1">
      <alignment horizontal="right" vertical="center" wrapText="1"/>
    </xf>
    <xf numFmtId="0" fontId="5" fillId="0" borderId="85" xfId="5" applyFont="1" applyFill="1" applyBorder="1" applyAlignment="1">
      <alignment horizontal="left" vertical="center"/>
    </xf>
    <xf numFmtId="0" fontId="5" fillId="0" borderId="1" xfId="5" applyFont="1" applyBorder="1" applyAlignment="1">
      <alignment horizontal="left" vertical="center" indent="1"/>
    </xf>
    <xf numFmtId="3" fontId="3" fillId="13" borderId="1" xfId="5" applyNumberFormat="1" applyFont="1" applyFill="1" applyBorder="1" applyAlignment="1">
      <alignment horizontal="right" vertical="center" wrapText="1"/>
    </xf>
    <xf numFmtId="0" fontId="3" fillId="0" borderId="1" xfId="5" applyFont="1" applyBorder="1" applyAlignment="1">
      <alignment horizontal="center" vertical="center" wrapText="1"/>
    </xf>
    <xf numFmtId="0" fontId="5" fillId="0" borderId="1" xfId="5" applyFont="1" applyFill="1" applyBorder="1" applyAlignment="1">
      <alignment horizontal="left" vertical="center" indent="1"/>
    </xf>
    <xf numFmtId="0" fontId="6" fillId="4" borderId="85" xfId="5" applyFont="1" applyFill="1" applyBorder="1" applyAlignment="1">
      <alignment horizontal="left" vertical="center"/>
    </xf>
    <xf numFmtId="0" fontId="6" fillId="4" borderId="1" xfId="5" applyFont="1" applyFill="1" applyBorder="1" applyAlignment="1">
      <alignment horizontal="left" vertical="center" indent="1"/>
    </xf>
    <xf numFmtId="3" fontId="64" fillId="13" borderId="1" xfId="5" applyNumberFormat="1" applyFont="1" applyFill="1" applyBorder="1" applyAlignment="1">
      <alignment horizontal="right" vertical="center" wrapText="1"/>
    </xf>
    <xf numFmtId="0" fontId="6" fillId="4" borderId="87" xfId="5" applyFont="1" applyFill="1" applyBorder="1" applyAlignment="1">
      <alignment horizontal="left" vertical="center"/>
    </xf>
    <xf numFmtId="0" fontId="6" fillId="0" borderId="88" xfId="5" applyFont="1" applyBorder="1" applyAlignment="1">
      <alignment horizontal="left" vertical="center" indent="1"/>
    </xf>
    <xf numFmtId="3" fontId="2" fillId="13" borderId="88" xfId="5" applyNumberFormat="1" applyFont="1" applyFill="1" applyBorder="1" applyAlignment="1">
      <alignment horizontal="right" vertical="center" wrapText="1"/>
    </xf>
    <xf numFmtId="0" fontId="2" fillId="0" borderId="88" xfId="5" applyFont="1" applyBorder="1" applyAlignment="1">
      <alignment horizontal="center" vertical="center" wrapText="1"/>
    </xf>
    <xf numFmtId="0" fontId="6" fillId="0" borderId="27" xfId="5" applyFont="1" applyBorder="1" applyAlignment="1">
      <alignment horizontal="left" vertical="center"/>
    </xf>
    <xf numFmtId="0" fontId="6" fillId="0" borderId="26" xfId="5" applyFont="1" applyBorder="1" applyAlignment="1">
      <alignment horizontal="left" vertical="center" indent="1"/>
    </xf>
    <xf numFmtId="0" fontId="6" fillId="0" borderId="26" xfId="5" applyFont="1" applyBorder="1" applyAlignment="1">
      <alignment horizontal="center" vertical="center"/>
    </xf>
    <xf numFmtId="168" fontId="6" fillId="0" borderId="26" xfId="5" applyNumberFormat="1" applyFont="1" applyBorder="1" applyAlignment="1">
      <alignment horizontal="right" vertical="center" wrapText="1"/>
    </xf>
    <xf numFmtId="3" fontId="2" fillId="13" borderId="26" xfId="5" applyNumberFormat="1" applyFont="1" applyFill="1" applyBorder="1" applyAlignment="1">
      <alignment horizontal="center" vertical="center" wrapText="1"/>
    </xf>
    <xf numFmtId="0" fontId="6" fillId="0" borderId="12" xfId="5" applyFont="1" applyBorder="1" applyAlignment="1">
      <alignment horizontal="left" vertical="center"/>
    </xf>
    <xf numFmtId="3" fontId="2" fillId="13" borderId="1" xfId="5" applyNumberFormat="1" applyFont="1" applyFill="1" applyBorder="1" applyAlignment="1">
      <alignment horizontal="center" vertical="center" wrapText="1"/>
    </xf>
    <xf numFmtId="0" fontId="6" fillId="0" borderId="11" xfId="5" applyFont="1" applyBorder="1" applyAlignment="1">
      <alignment horizontal="left" vertical="center"/>
    </xf>
    <xf numFmtId="0" fontId="6" fillId="0" borderId="2" xfId="5" applyFont="1" applyBorder="1" applyAlignment="1">
      <alignment horizontal="left" vertical="center" indent="1"/>
    </xf>
    <xf numFmtId="0" fontId="6" fillId="0" borderId="2" xfId="5" applyFont="1" applyBorder="1" applyAlignment="1">
      <alignment horizontal="center" vertical="center"/>
    </xf>
    <xf numFmtId="3" fontId="2" fillId="13" borderId="2" xfId="5" applyNumberFormat="1" applyFont="1" applyFill="1" applyBorder="1" applyAlignment="1">
      <alignment horizontal="center" vertical="center" wrapText="1"/>
    </xf>
    <xf numFmtId="168" fontId="5" fillId="0" borderId="10" xfId="5" applyNumberFormat="1" applyFont="1" applyFill="1" applyBorder="1" applyAlignment="1">
      <alignment horizontal="right" vertical="center" wrapText="1"/>
    </xf>
    <xf numFmtId="0" fontId="6" fillId="0" borderId="85" xfId="5" applyFont="1" applyFill="1" applyBorder="1" applyAlignment="1">
      <alignment horizontal="left" vertical="center"/>
    </xf>
    <xf numFmtId="172" fontId="6" fillId="8" borderId="1" xfId="0" applyNumberFormat="1" applyFont="1" applyFill="1" applyBorder="1" applyAlignment="1">
      <alignment horizontal="center" vertical="center" wrapText="1"/>
    </xf>
    <xf numFmtId="173" fontId="6" fillId="8" borderId="1" xfId="0" applyNumberFormat="1" applyFont="1" applyFill="1" applyBorder="1" applyAlignment="1">
      <alignment horizontal="center" vertical="center" wrapText="1"/>
    </xf>
    <xf numFmtId="3" fontId="2" fillId="13" borderId="0" xfId="5" applyNumberFormat="1" applyFont="1" applyFill="1" applyAlignment="1">
      <alignment horizontal="left" vertical="center" wrapText="1"/>
    </xf>
    <xf numFmtId="4" fontId="2" fillId="0" borderId="0" xfId="5" applyNumberFormat="1" applyFont="1" applyFill="1" applyAlignment="1">
      <alignment horizontal="left" vertical="center" wrapText="1"/>
    </xf>
    <xf numFmtId="4" fontId="2" fillId="13" borderId="0" xfId="5" applyNumberFormat="1" applyFont="1" applyFill="1" applyAlignment="1">
      <alignment horizontal="left" vertical="center" wrapText="1"/>
    </xf>
    <xf numFmtId="1" fontId="8" fillId="0" borderId="2" xfId="5" applyNumberFormat="1" applyFont="1" applyBorder="1" applyAlignment="1">
      <alignment horizontal="center" vertical="center" wrapText="1"/>
    </xf>
    <xf numFmtId="1" fontId="24" fillId="4" borderId="0" xfId="0" applyNumberFormat="1" applyFont="1" applyFill="1"/>
    <xf numFmtId="1" fontId="24" fillId="4" borderId="54" xfId="0" applyNumberFormat="1" applyFont="1" applyFill="1" applyBorder="1"/>
    <xf numFmtId="1" fontId="40" fillId="9" borderId="4" xfId="0" applyNumberFormat="1" applyFont="1" applyFill="1" applyBorder="1" applyAlignment="1">
      <alignment horizontal="center" vertical="center"/>
    </xf>
    <xf numFmtId="1" fontId="50" fillId="11" borderId="80" xfId="0" applyNumberFormat="1" applyFont="1" applyFill="1" applyBorder="1" applyAlignment="1">
      <alignment horizontal="center"/>
    </xf>
    <xf numFmtId="2" fontId="24" fillId="4" borderId="91" xfId="0" applyNumberFormat="1" applyFont="1" applyFill="1" applyBorder="1" applyAlignment="1">
      <alignment horizontal="center"/>
    </xf>
    <xf numFmtId="1" fontId="50" fillId="11" borderId="5" xfId="0" applyNumberFormat="1" applyFont="1" applyFill="1" applyBorder="1" applyAlignment="1">
      <alignment horizontal="center"/>
    </xf>
    <xf numFmtId="2" fontId="24" fillId="4" borderId="92" xfId="0" applyNumberFormat="1" applyFont="1" applyFill="1" applyBorder="1" applyAlignment="1">
      <alignment horizontal="center"/>
    </xf>
    <xf numFmtId="1" fontId="50" fillId="11" borderId="81" xfId="0" applyNumberFormat="1" applyFont="1" applyFill="1" applyBorder="1" applyAlignment="1">
      <alignment horizontal="center"/>
    </xf>
    <xf numFmtId="0" fontId="24" fillId="4" borderId="93" xfId="0" applyFont="1" applyFill="1" applyBorder="1" applyAlignment="1">
      <alignment horizontal="center"/>
    </xf>
    <xf numFmtId="1" fontId="41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/>
    </xf>
    <xf numFmtId="1" fontId="39" fillId="0" borderId="0" xfId="0" applyNumberFormat="1" applyFont="1" applyFill="1" applyAlignment="1">
      <alignment horizontal="center"/>
    </xf>
    <xf numFmtId="173" fontId="39" fillId="0" borderId="0" xfId="0" applyNumberFormat="1" applyFont="1" applyFill="1" applyAlignment="1">
      <alignment horizontal="center"/>
    </xf>
    <xf numFmtId="1" fontId="45" fillId="8" borderId="1" xfId="0" applyNumberFormat="1" applyFont="1" applyFill="1" applyBorder="1" applyAlignment="1">
      <alignment horizontal="center" vertical="center" wrapText="1"/>
    </xf>
    <xf numFmtId="172" fontId="6" fillId="8" borderId="10" xfId="0" applyNumberFormat="1" applyFont="1" applyFill="1" applyBorder="1" applyAlignment="1">
      <alignment horizontal="center" vertical="center" wrapText="1"/>
    </xf>
    <xf numFmtId="173" fontId="6" fillId="8" borderId="10" xfId="0" applyNumberFormat="1" applyFont="1" applyFill="1" applyBorder="1" applyAlignment="1">
      <alignment horizontal="center" vertical="center" wrapText="1"/>
    </xf>
    <xf numFmtId="166" fontId="2" fillId="14" borderId="4" xfId="0" applyNumberFormat="1" applyFont="1" applyFill="1" applyBorder="1" applyAlignment="1">
      <alignment horizontal="center" vertical="center" wrapText="1"/>
    </xf>
    <xf numFmtId="172" fontId="6" fillId="8" borderId="4" xfId="0" applyNumberFormat="1" applyFont="1" applyFill="1" applyBorder="1" applyAlignment="1">
      <alignment horizontal="center" vertical="center" wrapText="1"/>
    </xf>
    <xf numFmtId="173" fontId="6" fillId="8" borderId="4" xfId="0" applyNumberFormat="1" applyFont="1" applyFill="1" applyBorder="1" applyAlignment="1">
      <alignment horizontal="center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2" fontId="6" fillId="8" borderId="70" xfId="0" applyNumberFormat="1" applyFont="1" applyFill="1" applyBorder="1" applyAlignment="1">
      <alignment horizontal="center" vertical="center" wrapText="1"/>
    </xf>
    <xf numFmtId="173" fontId="6" fillId="8" borderId="70" xfId="0" applyNumberFormat="1" applyFont="1" applyFill="1" applyBorder="1" applyAlignment="1">
      <alignment horizontal="center" vertical="center" wrapText="1"/>
    </xf>
    <xf numFmtId="166" fontId="2" fillId="0" borderId="79" xfId="0" applyNumberFormat="1" applyFont="1" applyFill="1" applyBorder="1" applyAlignment="1">
      <alignment horizontal="center" vertical="center" wrapText="1"/>
    </xf>
    <xf numFmtId="1" fontId="2" fillId="0" borderId="79" xfId="0" applyNumberFormat="1" applyFont="1" applyFill="1" applyBorder="1" applyAlignment="1">
      <alignment horizontal="center" vertical="center" wrapText="1"/>
    </xf>
    <xf numFmtId="172" fontId="6" fillId="8" borderId="76" xfId="0" applyNumberFormat="1" applyFont="1" applyFill="1" applyBorder="1" applyAlignment="1">
      <alignment horizontal="center" vertical="center" wrapText="1"/>
    </xf>
    <xf numFmtId="173" fontId="6" fillId="8" borderId="76" xfId="0" applyNumberFormat="1" applyFont="1" applyFill="1" applyBorder="1" applyAlignment="1">
      <alignment horizontal="center" vertical="center" wrapText="1"/>
    </xf>
    <xf numFmtId="0" fontId="6" fillId="13" borderId="70" xfId="0" applyFont="1" applyFill="1" applyBorder="1" applyAlignment="1">
      <alignment horizontal="center" vertical="center" wrapText="1"/>
    </xf>
    <xf numFmtId="0" fontId="6" fillId="13" borderId="76" xfId="0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right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right" vertical="center"/>
    </xf>
    <xf numFmtId="166" fontId="2" fillId="0" borderId="1" xfId="5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2" fillId="8" borderId="19" xfId="5" applyFont="1" applyFill="1" applyBorder="1" applyAlignment="1">
      <alignment horizontal="center" vertical="center"/>
    </xf>
    <xf numFmtId="166" fontId="6" fillId="14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center" vertical="center" wrapText="1"/>
    </xf>
    <xf numFmtId="170" fontId="6" fillId="13" borderId="4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 vertical="center" wrapText="1"/>
    </xf>
    <xf numFmtId="0" fontId="5" fillId="8" borderId="94" xfId="0" applyFont="1" applyFill="1" applyBorder="1" applyAlignment="1">
      <alignment vertical="center"/>
    </xf>
    <xf numFmtId="0" fontId="5" fillId="0" borderId="94" xfId="0" applyFont="1" applyFill="1" applyBorder="1" applyAlignment="1">
      <alignment vertical="center"/>
    </xf>
    <xf numFmtId="0" fontId="6" fillId="8" borderId="95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0" fontId="6" fillId="10" borderId="96" xfId="0" applyFont="1" applyFill="1" applyBorder="1" applyAlignment="1">
      <alignment horizontal="left" vertical="center"/>
    </xf>
    <xf numFmtId="0" fontId="2" fillId="14" borderId="97" xfId="0" applyFont="1" applyFill="1" applyBorder="1" applyAlignment="1">
      <alignment horizontal="left" vertical="center" indent="1"/>
    </xf>
    <xf numFmtId="0" fontId="6" fillId="4" borderId="97" xfId="0" applyFont="1" applyFill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wrapText="1"/>
    </xf>
    <xf numFmtId="166" fontId="6" fillId="14" borderId="97" xfId="0" applyNumberFormat="1" applyFont="1" applyFill="1" applyBorder="1" applyAlignment="1">
      <alignment horizontal="right" vertical="center"/>
    </xf>
    <xf numFmtId="0" fontId="6" fillId="14" borderId="97" xfId="0" applyFont="1" applyFill="1" applyBorder="1" applyAlignment="1">
      <alignment horizontal="center" vertical="center"/>
    </xf>
    <xf numFmtId="0" fontId="6" fillId="14" borderId="97" xfId="0" applyFont="1" applyFill="1" applyBorder="1" applyAlignment="1">
      <alignment horizontal="left" vertical="center"/>
    </xf>
    <xf numFmtId="2" fontId="6" fillId="4" borderId="97" xfId="0" applyNumberFormat="1" applyFont="1" applyFill="1" applyBorder="1" applyAlignment="1">
      <alignment horizontal="center" vertical="center"/>
    </xf>
    <xf numFmtId="2" fontId="6" fillId="2" borderId="97" xfId="0" applyNumberFormat="1" applyFont="1" applyFill="1" applyBorder="1" applyAlignment="1">
      <alignment horizontal="left" vertical="center" wrapText="1" indent="1"/>
    </xf>
    <xf numFmtId="0" fontId="6" fillId="2" borderId="97" xfId="0" applyFont="1" applyFill="1" applyBorder="1" applyAlignment="1">
      <alignment horizontal="center" vertical="center" wrapText="1"/>
    </xf>
    <xf numFmtId="168" fontId="6" fillId="4" borderId="97" xfId="0" applyNumberFormat="1" applyFont="1" applyFill="1" applyBorder="1" applyAlignment="1">
      <alignment horizontal="right" vertical="center" wrapText="1"/>
    </xf>
    <xf numFmtId="168" fontId="6" fillId="14" borderId="97" xfId="0" applyNumberFormat="1" applyFont="1" applyFill="1" applyBorder="1" applyAlignment="1">
      <alignment horizontal="right" vertical="center" wrapText="1"/>
    </xf>
    <xf numFmtId="3" fontId="6" fillId="13" borderId="97" xfId="0" applyNumberFormat="1" applyFont="1" applyFill="1" applyBorder="1" applyAlignment="1">
      <alignment horizontal="center" vertical="center" wrapText="1"/>
    </xf>
    <xf numFmtId="167" fontId="6" fillId="8" borderId="97" xfId="0" applyNumberFormat="1" applyFont="1" applyFill="1" applyBorder="1" applyAlignment="1">
      <alignment horizontal="center" vertical="center" wrapText="1"/>
    </xf>
    <xf numFmtId="172" fontId="6" fillId="8" borderId="97" xfId="0" applyNumberFormat="1" applyFont="1" applyFill="1" applyBorder="1" applyAlignment="1">
      <alignment horizontal="center" vertical="center" wrapText="1"/>
    </xf>
    <xf numFmtId="173" fontId="6" fillId="8" borderId="97" xfId="0" applyNumberFormat="1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166" fontId="2" fillId="0" borderId="97" xfId="0" applyNumberFormat="1" applyFont="1" applyFill="1" applyBorder="1" applyAlignment="1">
      <alignment horizontal="center" vertical="center" wrapText="1"/>
    </xf>
    <xf numFmtId="0" fontId="6" fillId="10" borderId="99" xfId="0" applyFont="1" applyFill="1" applyBorder="1" applyAlignment="1">
      <alignment horizontal="left" vertical="center"/>
    </xf>
    <xf numFmtId="0" fontId="2" fillId="14" borderId="100" xfId="0" applyFont="1" applyFill="1" applyBorder="1" applyAlignment="1">
      <alignment horizontal="left" vertical="center" indent="1"/>
    </xf>
    <xf numFmtId="0" fontId="6" fillId="4" borderId="100" xfId="0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 wrapText="1"/>
    </xf>
    <xf numFmtId="166" fontId="6" fillId="14" borderId="100" xfId="0" applyNumberFormat="1" applyFont="1" applyFill="1" applyBorder="1" applyAlignment="1">
      <alignment horizontal="right" vertical="center"/>
    </xf>
    <xf numFmtId="0" fontId="6" fillId="14" borderId="100" xfId="0" applyFont="1" applyFill="1" applyBorder="1" applyAlignment="1">
      <alignment horizontal="center" vertical="center"/>
    </xf>
    <xf numFmtId="0" fontId="6" fillId="14" borderId="100" xfId="0" applyFont="1" applyFill="1" applyBorder="1" applyAlignment="1">
      <alignment horizontal="left" vertical="center"/>
    </xf>
    <xf numFmtId="2" fontId="6" fillId="4" borderId="100" xfId="0" applyNumberFormat="1" applyFont="1" applyFill="1" applyBorder="1" applyAlignment="1">
      <alignment horizontal="center" vertical="center"/>
    </xf>
    <xf numFmtId="2" fontId="6" fillId="2" borderId="100" xfId="0" applyNumberFormat="1" applyFont="1" applyFill="1" applyBorder="1" applyAlignment="1">
      <alignment horizontal="left" vertical="center" wrapText="1" indent="1"/>
    </xf>
    <xf numFmtId="0" fontId="6" fillId="2" borderId="100" xfId="0" applyFont="1" applyFill="1" applyBorder="1" applyAlignment="1">
      <alignment horizontal="center" vertical="center" wrapText="1"/>
    </xf>
    <xf numFmtId="168" fontId="6" fillId="4" borderId="100" xfId="0" applyNumberFormat="1" applyFont="1" applyFill="1" applyBorder="1" applyAlignment="1">
      <alignment horizontal="right" vertical="center" wrapText="1"/>
    </xf>
    <xf numFmtId="168" fontId="6" fillId="14" borderId="100" xfId="0" applyNumberFormat="1" applyFont="1" applyFill="1" applyBorder="1" applyAlignment="1">
      <alignment horizontal="right" vertical="center" wrapText="1"/>
    </xf>
    <xf numFmtId="170" fontId="6" fillId="13" borderId="100" xfId="0" applyNumberFormat="1" applyFont="1" applyFill="1" applyBorder="1" applyAlignment="1">
      <alignment horizontal="center" vertical="center" wrapText="1"/>
    </xf>
    <xf numFmtId="167" fontId="6" fillId="8" borderId="100" xfId="0" applyNumberFormat="1" applyFont="1" applyFill="1" applyBorder="1" applyAlignment="1">
      <alignment horizontal="center" vertical="center" wrapText="1"/>
    </xf>
    <xf numFmtId="172" fontId="6" fillId="8" borderId="100" xfId="0" applyNumberFormat="1" applyFont="1" applyFill="1" applyBorder="1" applyAlignment="1">
      <alignment horizontal="center" vertical="center" wrapText="1"/>
    </xf>
    <xf numFmtId="173" fontId="6" fillId="8" borderId="100" xfId="0" applyNumberFormat="1" applyFont="1" applyFill="1" applyBorder="1" applyAlignment="1">
      <alignment horizontal="center" vertical="center" wrapText="1"/>
    </xf>
    <xf numFmtId="0" fontId="31" fillId="0" borderId="100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" fontId="2" fillId="0" borderId="100" xfId="0" applyNumberFormat="1" applyFont="1" applyFill="1" applyBorder="1" applyAlignment="1">
      <alignment horizontal="center" vertical="center" wrapText="1"/>
    </xf>
    <xf numFmtId="166" fontId="2" fillId="0" borderId="100" xfId="0" applyNumberFormat="1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left" vertical="center"/>
    </xf>
    <xf numFmtId="0" fontId="6" fillId="0" borderId="99" xfId="0" applyFont="1" applyFill="1" applyBorder="1" applyAlignment="1">
      <alignment horizontal="left" vertical="center"/>
    </xf>
    <xf numFmtId="0" fontId="6" fillId="0" borderId="102" xfId="5" applyFont="1" applyBorder="1" applyAlignment="1">
      <alignment horizontal="left" vertical="center"/>
    </xf>
    <xf numFmtId="0" fontId="6" fillId="0" borderId="4" xfId="5" applyFont="1" applyBorder="1" applyAlignment="1">
      <alignment horizontal="left" vertical="center" indent="1"/>
    </xf>
    <xf numFmtId="2" fontId="6" fillId="14" borderId="4" xfId="5" applyNumberFormat="1" applyFont="1" applyFill="1" applyBorder="1" applyAlignment="1">
      <alignment horizontal="right" vertical="center"/>
    </xf>
    <xf numFmtId="0" fontId="6" fillId="14" borderId="4" xfId="5" applyFont="1" applyFill="1" applyBorder="1" applyAlignment="1">
      <alignment horizontal="center" vertical="center"/>
    </xf>
    <xf numFmtId="0" fontId="6" fillId="14" borderId="4" xfId="5" applyFont="1" applyFill="1" applyBorder="1" applyAlignment="1">
      <alignment horizontal="left" vertical="center"/>
    </xf>
    <xf numFmtId="168" fontId="5" fillId="0" borderId="38" xfId="5" applyNumberFormat="1" applyFont="1" applyBorder="1" applyAlignment="1">
      <alignment horizontal="right" vertical="center" wrapText="1"/>
    </xf>
    <xf numFmtId="168" fontId="6" fillId="0" borderId="4" xfId="5" applyNumberFormat="1" applyFont="1" applyBorder="1" applyAlignment="1">
      <alignment horizontal="right" vertical="center" wrapText="1"/>
    </xf>
    <xf numFmtId="44" fontId="6" fillId="0" borderId="4" xfId="6" applyFont="1" applyBorder="1" applyAlignment="1">
      <alignment horizontal="right" vertical="center" wrapText="1"/>
    </xf>
    <xf numFmtId="3" fontId="2" fillId="13" borderId="4" xfId="5" applyNumberFormat="1" applyFont="1" applyFill="1" applyBorder="1" applyAlignment="1">
      <alignment horizontal="right" vertical="center" wrapText="1"/>
    </xf>
    <xf numFmtId="166" fontId="5" fillId="0" borderId="4" xfId="5" applyNumberFormat="1" applyFont="1" applyBorder="1" applyAlignment="1">
      <alignment horizontal="center"/>
    </xf>
    <xf numFmtId="166" fontId="5" fillId="0" borderId="103" xfId="5" applyNumberFormat="1" applyFont="1" applyBorder="1" applyAlignment="1">
      <alignment horizontal="center"/>
    </xf>
    <xf numFmtId="0" fontId="6" fillId="0" borderId="104" xfId="5" applyFont="1" applyBorder="1" applyAlignment="1">
      <alignment horizontal="left" vertical="center"/>
    </xf>
    <xf numFmtId="0" fontId="6" fillId="0" borderId="10" xfId="5" applyFont="1" applyBorder="1" applyAlignment="1">
      <alignment horizontal="left" vertical="center" indent="1"/>
    </xf>
    <xf numFmtId="2" fontId="6" fillId="14" borderId="10" xfId="5" applyNumberFormat="1" applyFont="1" applyFill="1" applyBorder="1" applyAlignment="1">
      <alignment horizontal="right" vertical="center"/>
    </xf>
    <xf numFmtId="0" fontId="6" fillId="14" borderId="10" xfId="5" applyFont="1" applyFill="1" applyBorder="1" applyAlignment="1">
      <alignment horizontal="center" vertical="center"/>
    </xf>
    <xf numFmtId="0" fontId="6" fillId="14" borderId="10" xfId="5" applyFont="1" applyFill="1" applyBorder="1" applyAlignment="1">
      <alignment horizontal="left" vertical="center"/>
    </xf>
    <xf numFmtId="168" fontId="6" fillId="0" borderId="10" xfId="5" applyNumberFormat="1" applyFont="1" applyBorder="1" applyAlignment="1">
      <alignment horizontal="right" vertical="center" wrapText="1"/>
    </xf>
    <xf numFmtId="44" fontId="6" fillId="0" borderId="10" xfId="6" applyFont="1" applyBorder="1" applyAlignment="1">
      <alignment horizontal="right" vertical="center" wrapText="1"/>
    </xf>
    <xf numFmtId="3" fontId="2" fillId="13" borderId="10" xfId="5" applyNumberFormat="1" applyFont="1" applyFill="1" applyBorder="1" applyAlignment="1">
      <alignment horizontal="right" vertical="center" wrapText="1"/>
    </xf>
    <xf numFmtId="166" fontId="5" fillId="0" borderId="10" xfId="5" applyNumberFormat="1" applyFont="1" applyBorder="1" applyAlignment="1">
      <alignment horizontal="center"/>
    </xf>
    <xf numFmtId="166" fontId="5" fillId="0" borderId="105" xfId="5" applyNumberFormat="1" applyFont="1" applyBorder="1" applyAlignment="1">
      <alignment horizontal="center"/>
    </xf>
    <xf numFmtId="0" fontId="6" fillId="0" borderId="106" xfId="5" applyFont="1" applyBorder="1" applyAlignment="1">
      <alignment horizontal="left" vertical="center" indent="1"/>
    </xf>
    <xf numFmtId="2" fontId="6" fillId="14" borderId="106" xfId="5" applyNumberFormat="1" applyFont="1" applyFill="1" applyBorder="1" applyAlignment="1">
      <alignment horizontal="right" vertical="center"/>
    </xf>
    <xf numFmtId="0" fontId="6" fillId="14" borderId="106" xfId="5" applyFont="1" applyFill="1" applyBorder="1" applyAlignment="1">
      <alignment horizontal="center" vertical="center"/>
    </xf>
    <xf numFmtId="0" fontId="6" fillId="14" borderId="106" xfId="5" applyFont="1" applyFill="1" applyBorder="1" applyAlignment="1">
      <alignment horizontal="left" vertical="center"/>
    </xf>
    <xf numFmtId="168" fontId="5" fillId="0" borderId="106" xfId="5" applyNumberFormat="1" applyFont="1" applyBorder="1" applyAlignment="1">
      <alignment horizontal="right" vertical="center" wrapText="1"/>
    </xf>
    <xf numFmtId="168" fontId="6" fillId="0" borderId="106" xfId="5" applyNumberFormat="1" applyFont="1" applyBorder="1" applyAlignment="1">
      <alignment horizontal="right" vertical="center" wrapText="1"/>
    </xf>
    <xf numFmtId="44" fontId="6" fillId="0" borderId="106" xfId="6" applyFont="1" applyBorder="1" applyAlignment="1">
      <alignment horizontal="right" vertical="center" wrapText="1"/>
    </xf>
    <xf numFmtId="3" fontId="2" fillId="13" borderId="106" xfId="5" applyNumberFormat="1" applyFont="1" applyFill="1" applyBorder="1" applyAlignment="1">
      <alignment horizontal="right" vertical="center" wrapText="1"/>
    </xf>
    <xf numFmtId="167" fontId="6" fillId="8" borderId="106" xfId="0" applyNumberFormat="1" applyFont="1" applyFill="1" applyBorder="1" applyAlignment="1">
      <alignment horizontal="center" vertical="center" wrapText="1"/>
    </xf>
    <xf numFmtId="172" fontId="6" fillId="8" borderId="106" xfId="0" applyNumberFormat="1" applyFont="1" applyFill="1" applyBorder="1" applyAlignment="1">
      <alignment horizontal="center" vertical="center" wrapText="1"/>
    </xf>
    <xf numFmtId="173" fontId="6" fillId="8" borderId="106" xfId="0" applyNumberFormat="1" applyFont="1" applyFill="1" applyBorder="1" applyAlignment="1">
      <alignment horizontal="center" vertical="center" wrapText="1"/>
    </xf>
    <xf numFmtId="0" fontId="2" fillId="0" borderId="106" xfId="5" applyFont="1" applyBorder="1" applyAlignment="1">
      <alignment horizontal="center" vertical="center" wrapText="1"/>
    </xf>
    <xf numFmtId="166" fontId="5" fillId="0" borderId="106" xfId="5" applyNumberFormat="1" applyFont="1" applyBorder="1" applyAlignment="1">
      <alignment horizontal="center"/>
    </xf>
    <xf numFmtId="0" fontId="6" fillId="0" borderId="107" xfId="5" applyFont="1" applyBorder="1" applyAlignment="1">
      <alignment horizontal="left" vertical="center" indent="1"/>
    </xf>
    <xf numFmtId="2" fontId="6" fillId="14" borderId="107" xfId="5" applyNumberFormat="1" applyFont="1" applyFill="1" applyBorder="1" applyAlignment="1">
      <alignment horizontal="right" vertical="center"/>
    </xf>
    <xf numFmtId="0" fontId="6" fillId="14" borderId="107" xfId="5" applyFont="1" applyFill="1" applyBorder="1" applyAlignment="1">
      <alignment horizontal="center" vertical="center"/>
    </xf>
    <xf numFmtId="0" fontId="6" fillId="14" borderId="107" xfId="5" applyFont="1" applyFill="1" applyBorder="1" applyAlignment="1">
      <alignment horizontal="left" vertical="center"/>
    </xf>
    <xf numFmtId="168" fontId="5" fillId="0" borderId="108" xfId="5" applyNumberFormat="1" applyFont="1" applyBorder="1" applyAlignment="1">
      <alignment horizontal="right" vertical="center" wrapText="1"/>
    </xf>
    <xf numFmtId="168" fontId="6" fillId="0" borderId="107" xfId="5" applyNumberFormat="1" applyFont="1" applyBorder="1" applyAlignment="1">
      <alignment horizontal="right" vertical="center" wrapText="1"/>
    </xf>
    <xf numFmtId="44" fontId="6" fillId="0" borderId="107" xfId="6" applyFont="1" applyBorder="1" applyAlignment="1">
      <alignment horizontal="right" vertical="center" wrapText="1"/>
    </xf>
    <xf numFmtId="3" fontId="2" fillId="13" borderId="107" xfId="5" applyNumberFormat="1" applyFont="1" applyFill="1" applyBorder="1" applyAlignment="1">
      <alignment horizontal="right" vertical="center" wrapText="1"/>
    </xf>
    <xf numFmtId="167" fontId="6" fillId="8" borderId="107" xfId="0" applyNumberFormat="1" applyFont="1" applyFill="1" applyBorder="1" applyAlignment="1">
      <alignment horizontal="center" vertical="center" wrapText="1"/>
    </xf>
    <xf numFmtId="172" fontId="6" fillId="8" borderId="107" xfId="0" applyNumberFormat="1" applyFont="1" applyFill="1" applyBorder="1" applyAlignment="1">
      <alignment horizontal="center" vertical="center" wrapText="1"/>
    </xf>
    <xf numFmtId="173" fontId="6" fillId="8" borderId="107" xfId="0" applyNumberFormat="1" applyFont="1" applyFill="1" applyBorder="1" applyAlignment="1">
      <alignment horizontal="center" vertical="center" wrapText="1"/>
    </xf>
    <xf numFmtId="0" fontId="2" fillId="0" borderId="107" xfId="5" applyFont="1" applyBorder="1" applyAlignment="1">
      <alignment horizontal="center" vertical="center" wrapText="1"/>
    </xf>
    <xf numFmtId="166" fontId="5" fillId="0" borderId="107" xfId="5" applyNumberFormat="1" applyFont="1" applyBorder="1" applyAlignment="1">
      <alignment horizontal="center"/>
    </xf>
    <xf numFmtId="168" fontId="5" fillId="0" borderId="97" xfId="5" applyNumberFormat="1" applyFont="1" applyBorder="1" applyAlignment="1">
      <alignment horizontal="right" vertical="center" wrapText="1"/>
    </xf>
    <xf numFmtId="0" fontId="2" fillId="0" borderId="97" xfId="5" applyFont="1" applyBorder="1" applyAlignment="1">
      <alignment horizontal="center" vertical="center" wrapText="1"/>
    </xf>
    <xf numFmtId="166" fontId="5" fillId="0" borderId="97" xfId="5" applyNumberFormat="1" applyFont="1" applyBorder="1" applyAlignment="1">
      <alignment horizontal="center"/>
    </xf>
    <xf numFmtId="168" fontId="5" fillId="0" borderId="111" xfId="5" applyNumberFormat="1" applyFont="1" applyBorder="1" applyAlignment="1">
      <alignment horizontal="right" vertical="center" wrapText="1"/>
    </xf>
    <xf numFmtId="0" fontId="2" fillId="0" borderId="100" xfId="5" applyFont="1" applyBorder="1" applyAlignment="1">
      <alignment horizontal="center" vertical="center" wrapText="1"/>
    </xf>
    <xf numFmtId="166" fontId="5" fillId="0" borderId="100" xfId="5" applyNumberFormat="1" applyFont="1" applyBorder="1" applyAlignment="1">
      <alignment horizontal="center"/>
    </xf>
    <xf numFmtId="0" fontId="31" fillId="0" borderId="9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 wrapText="1" indent="1"/>
    </xf>
    <xf numFmtId="0" fontId="5" fillId="4" borderId="97" xfId="0" applyFont="1" applyFill="1" applyBorder="1" applyAlignment="1">
      <alignment horizontal="center" vertical="center"/>
    </xf>
    <xf numFmtId="49" fontId="6" fillId="14" borderId="97" xfId="0" applyNumberFormat="1" applyFont="1" applyFill="1" applyBorder="1" applyAlignment="1">
      <alignment horizontal="right" vertical="center"/>
    </xf>
    <xf numFmtId="2" fontId="6" fillId="0" borderId="97" xfId="0" applyNumberFormat="1" applyFont="1" applyFill="1" applyBorder="1" applyAlignment="1">
      <alignment horizontal="center" vertical="center"/>
    </xf>
    <xf numFmtId="2" fontId="6" fillId="0" borderId="97" xfId="0" applyNumberFormat="1" applyFont="1" applyBorder="1" applyAlignment="1">
      <alignment horizontal="left" vertical="center" wrapText="1" indent="1"/>
    </xf>
    <xf numFmtId="168" fontId="6" fillId="0" borderId="97" xfId="0" applyNumberFormat="1" applyFont="1" applyFill="1" applyBorder="1" applyAlignment="1">
      <alignment horizontal="right" vertical="center" wrapText="1"/>
    </xf>
    <xf numFmtId="170" fontId="6" fillId="13" borderId="97" xfId="0" applyNumberFormat="1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left" vertical="center"/>
    </xf>
    <xf numFmtId="0" fontId="5" fillId="4" borderId="100" xfId="0" applyFont="1" applyFill="1" applyBorder="1" applyAlignment="1">
      <alignment horizontal="center" vertical="center"/>
    </xf>
    <xf numFmtId="49" fontId="6" fillId="14" borderId="100" xfId="0" applyNumberFormat="1" applyFont="1" applyFill="1" applyBorder="1" applyAlignment="1">
      <alignment horizontal="right" vertical="center"/>
    </xf>
    <xf numFmtId="2" fontId="6" fillId="0" borderId="100" xfId="0" applyNumberFormat="1" applyFont="1" applyFill="1" applyBorder="1" applyAlignment="1">
      <alignment horizontal="center" vertical="center"/>
    </xf>
    <xf numFmtId="2" fontId="6" fillId="0" borderId="100" xfId="0" applyNumberFormat="1" applyFont="1" applyBorder="1" applyAlignment="1">
      <alignment horizontal="left" vertical="center" wrapText="1" indent="1"/>
    </xf>
    <xf numFmtId="168" fontId="6" fillId="0" borderId="100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/>
    </xf>
    <xf numFmtId="2" fontId="6" fillId="0" borderId="97" xfId="0" applyNumberFormat="1" applyFont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2" fontId="6" fillId="0" borderId="100" xfId="0" applyNumberFormat="1" applyFont="1" applyBorder="1" applyAlignment="1">
      <alignment horizontal="center" vertical="center"/>
    </xf>
    <xf numFmtId="0" fontId="2" fillId="1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left" vertical="center" wrapText="1" indent="1"/>
    </xf>
    <xf numFmtId="167" fontId="6" fillId="14" borderId="4" xfId="0" applyNumberFormat="1" applyFont="1" applyFill="1" applyBorder="1" applyAlignment="1">
      <alignment horizontal="right" vertical="center" wrapText="1"/>
    </xf>
    <xf numFmtId="4" fontId="6" fillId="13" borderId="4" xfId="0" applyNumberFormat="1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166" fontId="6" fillId="0" borderId="4" xfId="5" applyNumberFormat="1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left" vertical="center" wrapText="1" indent="1"/>
    </xf>
    <xf numFmtId="0" fontId="6" fillId="4" borderId="10" xfId="0" applyFont="1" applyFill="1" applyBorder="1" applyAlignment="1">
      <alignment horizontal="left" vertical="center" wrapText="1" indent="1"/>
    </xf>
    <xf numFmtId="168" fontId="5" fillId="4" borderId="10" xfId="0" applyNumberFormat="1" applyFont="1" applyFill="1" applyBorder="1" applyAlignment="1">
      <alignment horizontal="right" vertical="center" wrapText="1"/>
    </xf>
    <xf numFmtId="167" fontId="6" fillId="14" borderId="10" xfId="0" applyNumberFormat="1" applyFont="1" applyFill="1" applyBorder="1" applyAlignment="1">
      <alignment horizontal="right" vertical="center" wrapText="1"/>
    </xf>
    <xf numFmtId="166" fontId="6" fillId="2" borderId="10" xfId="5" applyNumberFormat="1" applyFont="1" applyFill="1" applyBorder="1" applyAlignment="1">
      <alignment horizontal="center" vertical="center" wrapText="1"/>
    </xf>
    <xf numFmtId="0" fontId="2" fillId="14" borderId="97" xfId="0" applyFont="1" applyFill="1" applyBorder="1" applyAlignment="1">
      <alignment horizontal="left" vertical="center" wrapText="1"/>
    </xf>
    <xf numFmtId="0" fontId="6" fillId="4" borderId="97" xfId="0" applyFont="1" applyFill="1" applyBorder="1" applyAlignment="1">
      <alignment horizontal="center" vertical="center" wrapText="1"/>
    </xf>
    <xf numFmtId="2" fontId="6" fillId="0" borderId="97" xfId="0" applyNumberFormat="1" applyFont="1" applyFill="1" applyBorder="1" applyAlignment="1">
      <alignment horizontal="left" vertical="center" wrapText="1" indent="1"/>
    </xf>
    <xf numFmtId="0" fontId="6" fillId="0" borderId="97" xfId="0" applyFont="1" applyFill="1" applyBorder="1" applyAlignment="1">
      <alignment horizontal="left" vertical="center" wrapText="1" indent="1"/>
    </xf>
    <xf numFmtId="167" fontId="6" fillId="14" borderId="97" xfId="0" applyNumberFormat="1" applyFont="1" applyFill="1" applyBorder="1" applyAlignment="1">
      <alignment horizontal="right" vertical="center" wrapText="1"/>
    </xf>
    <xf numFmtId="0" fontId="31" fillId="4" borderId="97" xfId="0" applyFont="1" applyFill="1" applyBorder="1" applyAlignment="1">
      <alignment horizontal="center" vertical="center" wrapText="1"/>
    </xf>
    <xf numFmtId="166" fontId="6" fillId="0" borderId="97" xfId="5" applyNumberFormat="1" applyFont="1" applyFill="1" applyBorder="1" applyAlignment="1">
      <alignment horizontal="center" vertical="center" wrapText="1"/>
    </xf>
    <xf numFmtId="0" fontId="6" fillId="0" borderId="97" xfId="5" applyFont="1" applyFill="1" applyBorder="1" applyAlignment="1">
      <alignment horizontal="center" vertical="center" wrapText="1"/>
    </xf>
    <xf numFmtId="0" fontId="2" fillId="14" borderId="100" xfId="0" applyFont="1" applyFill="1" applyBorder="1" applyAlignment="1">
      <alignment horizontal="left" vertical="center" wrapText="1"/>
    </xf>
    <xf numFmtId="0" fontId="6" fillId="4" borderId="100" xfId="0" applyFont="1" applyFill="1" applyBorder="1" applyAlignment="1">
      <alignment horizontal="center" vertical="center" wrapText="1"/>
    </xf>
    <xf numFmtId="2" fontId="6" fillId="0" borderId="100" xfId="0" applyNumberFormat="1" applyFont="1" applyFill="1" applyBorder="1" applyAlignment="1">
      <alignment horizontal="left" vertical="center" wrapText="1" indent="1"/>
    </xf>
    <xf numFmtId="0" fontId="6" fillId="0" borderId="100" xfId="0" applyFont="1" applyFill="1" applyBorder="1" applyAlignment="1">
      <alignment horizontal="left" vertical="center" wrapText="1" indent="1"/>
    </xf>
    <xf numFmtId="167" fontId="6" fillId="14" borderId="100" xfId="0" applyNumberFormat="1" applyFont="1" applyFill="1" applyBorder="1" applyAlignment="1">
      <alignment horizontal="right" vertical="center" wrapText="1"/>
    </xf>
    <xf numFmtId="4" fontId="6" fillId="13" borderId="100" xfId="0" applyNumberFormat="1" applyFont="1" applyFill="1" applyBorder="1" applyAlignment="1">
      <alignment horizontal="center" vertical="center" wrapText="1"/>
    </xf>
    <xf numFmtId="0" fontId="31" fillId="4" borderId="100" xfId="0" applyFont="1" applyFill="1" applyBorder="1" applyAlignment="1">
      <alignment horizontal="center" vertical="center" wrapText="1"/>
    </xf>
    <xf numFmtId="166" fontId="6" fillId="0" borderId="100" xfId="5" applyNumberFormat="1" applyFont="1" applyFill="1" applyBorder="1" applyAlignment="1">
      <alignment horizontal="center" vertical="center" wrapText="1"/>
    </xf>
    <xf numFmtId="0" fontId="6" fillId="0" borderId="100" xfId="5" applyFont="1" applyFill="1" applyBorder="1" applyAlignment="1">
      <alignment horizontal="center" vertical="center" wrapText="1"/>
    </xf>
    <xf numFmtId="0" fontId="5" fillId="0" borderId="102" xfId="5" applyFont="1" applyFill="1" applyBorder="1" applyAlignment="1">
      <alignment horizontal="left" vertical="center"/>
    </xf>
    <xf numFmtId="0" fontId="5" fillId="0" borderId="4" xfId="5" applyFont="1" applyFill="1" applyBorder="1" applyAlignment="1">
      <alignment horizontal="left" vertical="center" indent="1"/>
    </xf>
    <xf numFmtId="49" fontId="5" fillId="14" borderId="4" xfId="5" applyNumberFormat="1" applyFont="1" applyFill="1" applyBorder="1" applyAlignment="1">
      <alignment horizontal="right" vertical="center"/>
    </xf>
    <xf numFmtId="0" fontId="5" fillId="14" borderId="4" xfId="5" applyFont="1" applyFill="1" applyBorder="1" applyAlignment="1">
      <alignment horizontal="center" vertical="center"/>
    </xf>
    <xf numFmtId="0" fontId="5" fillId="14" borderId="4" xfId="5" applyFont="1" applyFill="1" applyBorder="1" applyAlignment="1">
      <alignment horizontal="left" vertical="center"/>
    </xf>
    <xf numFmtId="168" fontId="5" fillId="0" borderId="4" xfId="5" applyNumberFormat="1" applyFont="1" applyFill="1" applyBorder="1" applyAlignment="1">
      <alignment horizontal="right" vertical="center" wrapText="1"/>
    </xf>
    <xf numFmtId="44" fontId="5" fillId="0" borderId="4" xfId="6" applyFont="1" applyFill="1" applyBorder="1" applyAlignment="1">
      <alignment horizontal="right" vertical="center" wrapText="1"/>
    </xf>
    <xf numFmtId="3" fontId="3" fillId="13" borderId="4" xfId="5" applyNumberFormat="1" applyFont="1" applyFill="1" applyBorder="1" applyAlignment="1">
      <alignment horizontal="right" vertical="center" wrapText="1"/>
    </xf>
    <xf numFmtId="0" fontId="3" fillId="0" borderId="4" xfId="5" applyFont="1" applyBorder="1" applyAlignment="1">
      <alignment horizontal="center" vertical="center" wrapText="1"/>
    </xf>
    <xf numFmtId="0" fontId="5" fillId="0" borderId="97" xfId="5" applyFont="1" applyFill="1" applyBorder="1" applyAlignment="1">
      <alignment horizontal="left" vertical="center" indent="1"/>
    </xf>
    <xf numFmtId="49" fontId="5" fillId="14" borderId="97" xfId="5" applyNumberFormat="1" applyFont="1" applyFill="1" applyBorder="1" applyAlignment="1">
      <alignment horizontal="right" vertical="center"/>
    </xf>
    <xf numFmtId="0" fontId="5" fillId="14" borderId="97" xfId="5" applyFont="1" applyFill="1" applyBorder="1" applyAlignment="1">
      <alignment horizontal="center" vertical="center"/>
    </xf>
    <xf numFmtId="0" fontId="5" fillId="14" borderId="97" xfId="5" applyFont="1" applyFill="1" applyBorder="1" applyAlignment="1">
      <alignment horizontal="left" vertical="center"/>
    </xf>
    <xf numFmtId="168" fontId="5" fillId="0" borderId="97" xfId="5" applyNumberFormat="1" applyFont="1" applyFill="1" applyBorder="1" applyAlignment="1">
      <alignment horizontal="right" vertical="center" wrapText="1"/>
    </xf>
    <xf numFmtId="44" fontId="5" fillId="0" borderId="97" xfId="6" applyFont="1" applyFill="1" applyBorder="1" applyAlignment="1">
      <alignment horizontal="right" vertical="center" wrapText="1"/>
    </xf>
    <xf numFmtId="3" fontId="3" fillId="13" borderId="97" xfId="5" applyNumberFormat="1" applyFont="1" applyFill="1" applyBorder="1" applyAlignment="1">
      <alignment horizontal="right" vertical="center" wrapText="1"/>
    </xf>
    <xf numFmtId="0" fontId="3" fillId="0" borderId="97" xfId="5" applyFont="1" applyBorder="1" applyAlignment="1">
      <alignment horizontal="center" vertical="center" wrapText="1"/>
    </xf>
    <xf numFmtId="0" fontId="5" fillId="0" borderId="100" xfId="5" applyFont="1" applyFill="1" applyBorder="1" applyAlignment="1">
      <alignment horizontal="left" vertical="center" indent="1"/>
    </xf>
    <xf numFmtId="49" fontId="5" fillId="14" borderId="100" xfId="5" applyNumberFormat="1" applyFont="1" applyFill="1" applyBorder="1" applyAlignment="1">
      <alignment horizontal="right" vertical="center"/>
    </xf>
    <xf numFmtId="0" fontId="5" fillId="14" borderId="100" xfId="5" applyFont="1" applyFill="1" applyBorder="1" applyAlignment="1">
      <alignment horizontal="center" vertical="center"/>
    </xf>
    <xf numFmtId="0" fontId="5" fillId="14" borderId="100" xfId="5" applyFont="1" applyFill="1" applyBorder="1" applyAlignment="1">
      <alignment horizontal="left" vertical="center"/>
    </xf>
    <xf numFmtId="168" fontId="5" fillId="0" borderId="100" xfId="5" applyNumberFormat="1" applyFont="1" applyFill="1" applyBorder="1" applyAlignment="1">
      <alignment horizontal="right" vertical="center" wrapText="1"/>
    </xf>
    <xf numFmtId="44" fontId="5" fillId="0" borderId="100" xfId="6" applyFont="1" applyFill="1" applyBorder="1" applyAlignment="1">
      <alignment horizontal="right" vertical="center" wrapText="1"/>
    </xf>
    <xf numFmtId="3" fontId="3" fillId="13" borderId="100" xfId="5" applyNumberFormat="1" applyFont="1" applyFill="1" applyBorder="1" applyAlignment="1">
      <alignment horizontal="right" vertical="center" wrapText="1"/>
    </xf>
    <xf numFmtId="0" fontId="3" fillId="0" borderId="100" xfId="5" applyFont="1" applyBorder="1" applyAlignment="1">
      <alignment horizontal="center" vertical="center" wrapText="1"/>
    </xf>
    <xf numFmtId="0" fontId="5" fillId="0" borderId="104" xfId="5" applyFont="1" applyFill="1" applyBorder="1" applyAlignment="1">
      <alignment horizontal="left" vertical="center"/>
    </xf>
    <xf numFmtId="0" fontId="5" fillId="0" borderId="10" xfId="5" applyFont="1" applyFill="1" applyBorder="1" applyAlignment="1">
      <alignment horizontal="left" vertical="center" indent="1"/>
    </xf>
    <xf numFmtId="49" fontId="5" fillId="14" borderId="10" xfId="5" applyNumberFormat="1" applyFont="1" applyFill="1" applyBorder="1" applyAlignment="1">
      <alignment horizontal="right" vertical="center"/>
    </xf>
    <xf numFmtId="0" fontId="5" fillId="14" borderId="10" xfId="5" applyFont="1" applyFill="1" applyBorder="1" applyAlignment="1">
      <alignment horizontal="center" vertical="center"/>
    </xf>
    <xf numFmtId="0" fontId="5" fillId="14" borderId="10" xfId="5" applyFont="1" applyFill="1" applyBorder="1" applyAlignment="1">
      <alignment horizontal="left" vertical="center"/>
    </xf>
    <xf numFmtId="44" fontId="5" fillId="0" borderId="10" xfId="6" applyFont="1" applyFill="1" applyBorder="1" applyAlignment="1">
      <alignment horizontal="right" vertical="center" wrapText="1"/>
    </xf>
    <xf numFmtId="3" fontId="3" fillId="13" borderId="10" xfId="5" applyNumberFormat="1" applyFont="1" applyFill="1" applyBorder="1" applyAlignment="1">
      <alignment horizontal="right" vertical="center" wrapText="1"/>
    </xf>
    <xf numFmtId="0" fontId="1" fillId="20" borderId="19" xfId="0" applyFont="1" applyFill="1" applyBorder="1" applyAlignment="1">
      <alignment horizontal="left" vertical="center"/>
    </xf>
    <xf numFmtId="2" fontId="1" fillId="20" borderId="19" xfId="7" applyNumberFormat="1" applyFont="1" applyFill="1" applyBorder="1" applyAlignment="1">
      <alignment horizontal="left"/>
    </xf>
    <xf numFmtId="0" fontId="1" fillId="20" borderId="19" xfId="0" applyFont="1" applyFill="1" applyBorder="1"/>
    <xf numFmtId="0" fontId="1" fillId="10" borderId="19" xfId="0" applyFont="1" applyFill="1" applyBorder="1" applyAlignment="1">
      <alignment horizontal="left" vertical="center"/>
    </xf>
    <xf numFmtId="0" fontId="1" fillId="10" borderId="19" xfId="0" applyFont="1" applyFill="1" applyBorder="1"/>
    <xf numFmtId="0" fontId="1" fillId="20" borderId="19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/>
    </xf>
    <xf numFmtId="0" fontId="68" fillId="20" borderId="19" xfId="0" applyFont="1" applyFill="1" applyBorder="1" applyAlignment="1">
      <alignment horizontal="left" vertical="center"/>
    </xf>
    <xf numFmtId="0" fontId="68" fillId="20" borderId="19" xfId="0" applyFont="1" applyFill="1" applyBorder="1" applyAlignment="1">
      <alignment vertical="center"/>
    </xf>
    <xf numFmtId="0" fontId="68" fillId="20" borderId="19" xfId="0" applyFont="1" applyFill="1" applyBorder="1" applyAlignment="1">
      <alignment vertical="center" wrapText="1"/>
    </xf>
    <xf numFmtId="0" fontId="26" fillId="0" borderId="0" xfId="0" applyFont="1"/>
    <xf numFmtId="0" fontId="1" fillId="10" borderId="19" xfId="0" applyFont="1" applyFill="1" applyBorder="1" applyAlignment="1">
      <alignment vertical="center"/>
    </xf>
    <xf numFmtId="0" fontId="1" fillId="21" borderId="19" xfId="0" applyFont="1" applyFill="1" applyBorder="1" applyAlignment="1">
      <alignment vertical="center"/>
    </xf>
    <xf numFmtId="0" fontId="1" fillId="10" borderId="19" xfId="0" quotePrefix="1" applyFont="1" applyFill="1" applyBorder="1"/>
    <xf numFmtId="0" fontId="1" fillId="21" borderId="19" xfId="0" quotePrefix="1" applyFont="1" applyFill="1" applyBorder="1"/>
    <xf numFmtId="0" fontId="1" fillId="21" borderId="19" xfId="0" applyFont="1" applyFill="1" applyBorder="1"/>
    <xf numFmtId="0" fontId="1" fillId="21" borderId="19" xfId="0" applyFont="1" applyFill="1" applyBorder="1" applyAlignment="1">
      <alignment horizontal="left" vertical="center"/>
    </xf>
    <xf numFmtId="0" fontId="1" fillId="21" borderId="19" xfId="0" quotePrefix="1" applyFont="1" applyFill="1" applyBorder="1" applyAlignment="1">
      <alignment horizontal="left" vertical="center"/>
    </xf>
    <xf numFmtId="0" fontId="1" fillId="21" borderId="19" xfId="0" applyFont="1" applyFill="1" applyBorder="1" applyAlignment="1">
      <alignment vertical="center" wrapText="1"/>
    </xf>
    <xf numFmtId="49" fontId="1" fillId="21" borderId="19" xfId="0" applyNumberFormat="1" applyFont="1" applyFill="1" applyBorder="1" applyAlignment="1">
      <alignment vertical="center"/>
    </xf>
    <xf numFmtId="0" fontId="70" fillId="8" borderId="19" xfId="0" applyFon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165" fontId="0" fillId="0" borderId="19" xfId="2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10" borderId="116" xfId="5" applyFont="1" applyFill="1" applyBorder="1" applyAlignment="1">
      <alignment horizontal="left" vertical="center"/>
    </xf>
    <xf numFmtId="166" fontId="5" fillId="0" borderId="117" xfId="5" applyNumberFormat="1" applyFont="1" applyBorder="1" applyAlignment="1">
      <alignment horizontal="center"/>
    </xf>
    <xf numFmtId="0" fontId="5" fillId="10" borderId="85" xfId="5" applyFont="1" applyFill="1" applyBorder="1" applyAlignment="1">
      <alignment horizontal="left" vertical="center"/>
    </xf>
    <xf numFmtId="0" fontId="5" fillId="10" borderId="118" xfId="5" applyFont="1" applyFill="1" applyBorder="1" applyAlignment="1">
      <alignment horizontal="left" vertical="center"/>
    </xf>
    <xf numFmtId="166" fontId="5" fillId="0" borderId="119" xfId="5" applyNumberFormat="1" applyFont="1" applyBorder="1" applyAlignment="1">
      <alignment horizontal="center"/>
    </xf>
    <xf numFmtId="0" fontId="6" fillId="0" borderId="120" xfId="5" applyFont="1" applyBorder="1" applyAlignment="1">
      <alignment horizontal="left" vertical="center"/>
    </xf>
    <xf numFmtId="166" fontId="5" fillId="0" borderId="121" xfId="5" applyNumberFormat="1" applyFont="1" applyBorder="1" applyAlignment="1">
      <alignment horizontal="center"/>
    </xf>
    <xf numFmtId="0" fontId="6" fillId="0" borderId="122" xfId="5" applyFont="1" applyBorder="1" applyAlignment="1">
      <alignment horizontal="left" vertical="center"/>
    </xf>
    <xf numFmtId="166" fontId="5" fillId="0" borderId="123" xfId="5" applyNumberFormat="1" applyFont="1" applyBorder="1" applyAlignment="1">
      <alignment horizontal="center"/>
    </xf>
    <xf numFmtId="172" fontId="6" fillId="8" borderId="88" xfId="0" applyNumberFormat="1" applyFont="1" applyFill="1" applyBorder="1" applyAlignment="1">
      <alignment horizontal="center" vertical="center" wrapText="1"/>
    </xf>
    <xf numFmtId="173" fontId="6" fillId="8" borderId="88" xfId="0" applyNumberFormat="1" applyFont="1" applyFill="1" applyBorder="1" applyAlignment="1">
      <alignment horizontal="center" vertical="center" wrapText="1"/>
    </xf>
    <xf numFmtId="0" fontId="42" fillId="8" borderId="57" xfId="0" applyFont="1" applyFill="1" applyBorder="1" applyAlignment="1">
      <alignment horizontal="left" vertical="center" wrapText="1"/>
    </xf>
    <xf numFmtId="0" fontId="39" fillId="8" borderId="0" xfId="0" applyFont="1" applyFill="1" applyAlignment="1">
      <alignment horizontal="center" vertical="center"/>
    </xf>
    <xf numFmtId="0" fontId="2" fillId="2" borderId="98" xfId="0" applyFont="1" applyFill="1" applyBorder="1" applyAlignment="1">
      <alignment horizontal="left" vertical="center" wrapText="1" indent="1"/>
    </xf>
    <xf numFmtId="0" fontId="2" fillId="2" borderId="101" xfId="0" applyFont="1" applyFill="1" applyBorder="1" applyAlignment="1">
      <alignment horizontal="left" vertical="center" wrapText="1" indent="1"/>
    </xf>
    <xf numFmtId="0" fontId="6" fillId="0" borderId="74" xfId="0" applyFont="1" applyFill="1" applyBorder="1" applyAlignment="1">
      <alignment horizontal="left" vertical="center" wrapText="1" indent="1"/>
    </xf>
    <xf numFmtId="0" fontId="6" fillId="0" borderId="73" xfId="0" applyFont="1" applyFill="1" applyBorder="1" applyAlignment="1">
      <alignment horizontal="left" vertical="center" wrapText="1" indent="1"/>
    </xf>
    <xf numFmtId="0" fontId="6" fillId="0" borderId="113" xfId="0" applyFont="1" applyFill="1" applyBorder="1" applyAlignment="1">
      <alignment horizontal="left" vertical="center" wrapText="1" indent="1"/>
    </xf>
    <xf numFmtId="0" fontId="6" fillId="0" borderId="114" xfId="0" applyFont="1" applyFill="1" applyBorder="1" applyAlignment="1">
      <alignment horizontal="left" vertical="center" wrapText="1" indent="1"/>
    </xf>
    <xf numFmtId="0" fontId="6" fillId="0" borderId="115" xfId="0" applyFont="1" applyFill="1" applyBorder="1" applyAlignment="1">
      <alignment horizontal="left" vertical="center" wrapText="1" indent="1"/>
    </xf>
    <xf numFmtId="0" fontId="6" fillId="4" borderId="98" xfId="0" applyFont="1" applyFill="1" applyBorder="1" applyAlignment="1">
      <alignment horizontal="left" vertical="center" wrapText="1" indent="1"/>
    </xf>
    <xf numFmtId="0" fontId="6" fillId="4" borderId="101" xfId="0" applyFont="1" applyFill="1" applyBorder="1" applyAlignment="1">
      <alignment horizontal="left" vertical="center" wrapText="1" indent="1"/>
    </xf>
    <xf numFmtId="0" fontId="6" fillId="4" borderId="13" xfId="0" applyFont="1" applyFill="1" applyBorder="1" applyAlignment="1">
      <alignment horizontal="left" vertical="center" wrapText="1" indent="1"/>
    </xf>
    <xf numFmtId="0" fontId="6" fillId="4" borderId="20" xfId="0" applyFont="1" applyFill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32" fillId="4" borderId="44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wrapText="1" indent="1"/>
    </xf>
    <xf numFmtId="2" fontId="2" fillId="12" borderId="26" xfId="4" applyNumberFormat="1" applyFont="1" applyFill="1" applyBorder="1" applyAlignment="1">
      <alignment horizontal="center" vertical="center" wrapText="1"/>
    </xf>
    <xf numFmtId="2" fontId="2" fillId="12" borderId="1" xfId="4" applyNumberFormat="1" applyFont="1" applyFill="1" applyBorder="1" applyAlignment="1">
      <alignment horizontal="center" vertical="center" wrapText="1"/>
    </xf>
    <xf numFmtId="0" fontId="2" fillId="12" borderId="26" xfId="4" applyFont="1" applyFill="1" applyBorder="1" applyAlignment="1">
      <alignment horizontal="center" vertical="center" wrapText="1"/>
    </xf>
    <xf numFmtId="0" fontId="2" fillId="12" borderId="1" xfId="4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1" fontId="2" fillId="12" borderId="26" xfId="4" applyNumberFormat="1" applyFont="1" applyFill="1" applyBorder="1" applyAlignment="1">
      <alignment horizontal="center" vertical="center" wrapText="1"/>
    </xf>
    <xf numFmtId="1" fontId="2" fillId="12" borderId="1" xfId="4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 indent="1"/>
    </xf>
    <xf numFmtId="0" fontId="66" fillId="4" borderId="13" xfId="0" applyFont="1" applyFill="1" applyBorder="1" applyAlignment="1">
      <alignment horizontal="left" vertical="center" wrapText="1" indent="1"/>
    </xf>
    <xf numFmtId="0" fontId="2" fillId="12" borderId="27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left" vertical="center" wrapText="1" indent="1"/>
    </xf>
    <xf numFmtId="0" fontId="6" fillId="0" borderId="71" xfId="0" applyFont="1" applyFill="1" applyBorder="1" applyAlignment="1">
      <alignment horizontal="left" vertical="center" wrapText="1" indent="1"/>
    </xf>
    <xf numFmtId="0" fontId="6" fillId="0" borderId="78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 indent="1"/>
    </xf>
    <xf numFmtId="0" fontId="26" fillId="12" borderId="39" xfId="0" applyFont="1" applyFill="1" applyBorder="1" applyAlignment="1">
      <alignment horizontal="center" vertical="center" wrapText="1"/>
    </xf>
    <xf numFmtId="0" fontId="26" fillId="12" borderId="21" xfId="0" applyFont="1" applyFill="1" applyBorder="1" applyAlignment="1">
      <alignment horizontal="center" vertical="center" wrapText="1"/>
    </xf>
    <xf numFmtId="167" fontId="26" fillId="12" borderId="40" xfId="0" applyNumberFormat="1" applyFont="1" applyFill="1" applyBorder="1" applyAlignment="1">
      <alignment horizontal="center" vertical="center" wrapText="1"/>
    </xf>
    <xf numFmtId="167" fontId="26" fillId="12" borderId="23" xfId="0" applyNumberFormat="1" applyFont="1" applyFill="1" applyBorder="1" applyAlignment="1">
      <alignment horizontal="center" vertical="center" wrapText="1"/>
    </xf>
    <xf numFmtId="166" fontId="2" fillId="12" borderId="26" xfId="4" applyNumberFormat="1" applyFont="1" applyFill="1" applyBorder="1" applyAlignment="1">
      <alignment horizontal="center" vertical="center" wrapText="1"/>
    </xf>
    <xf numFmtId="166" fontId="2" fillId="12" borderId="1" xfId="4" applyNumberFormat="1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49" fontId="2" fillId="12" borderId="26" xfId="0" applyNumberFormat="1" applyFont="1" applyFill="1" applyBorder="1" applyAlignment="1">
      <alignment horizontal="center" vertical="center" wrapText="1"/>
    </xf>
    <xf numFmtId="167" fontId="26" fillId="12" borderId="42" xfId="0" applyNumberFormat="1" applyFont="1" applyFill="1" applyBorder="1" applyAlignment="1">
      <alignment horizontal="center" vertical="center" wrapText="1"/>
    </xf>
    <xf numFmtId="167" fontId="26" fillId="12" borderId="1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  <xf numFmtId="0" fontId="6" fillId="4" borderId="9" xfId="0" applyFont="1" applyFill="1" applyBorder="1" applyAlignment="1">
      <alignment horizontal="left" vertical="center" wrapText="1" indent="1"/>
    </xf>
    <xf numFmtId="0" fontId="6" fillId="4" borderId="18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5" fillId="4" borderId="13" xfId="0" applyFont="1" applyFill="1" applyBorder="1" applyAlignment="1">
      <alignment horizontal="left" vertical="center" wrapText="1" indent="1"/>
    </xf>
    <xf numFmtId="0" fontId="5" fillId="4" borderId="20" xfId="0" applyFont="1" applyFill="1" applyBorder="1" applyAlignment="1">
      <alignment horizontal="left" vertical="center" wrapText="1" indent="1"/>
    </xf>
    <xf numFmtId="0" fontId="5" fillId="4" borderId="21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2" fillId="0" borderId="13" xfId="5" applyFont="1" applyBorder="1" applyAlignment="1">
      <alignment horizontal="left" vertical="center" wrapText="1" indent="1"/>
    </xf>
    <xf numFmtId="0" fontId="2" fillId="0" borderId="20" xfId="5" applyFont="1" applyBorder="1" applyAlignment="1">
      <alignment horizontal="left" vertical="center" wrapText="1" indent="1"/>
    </xf>
    <xf numFmtId="0" fontId="2" fillId="0" borderId="21" xfId="5" applyFont="1" applyBorder="1" applyAlignment="1">
      <alignment horizontal="left" vertical="center" wrapText="1" indent="1"/>
    </xf>
    <xf numFmtId="49" fontId="2" fillId="8" borderId="26" xfId="5" applyNumberFormat="1" applyFont="1" applyFill="1" applyBorder="1" applyAlignment="1">
      <alignment horizontal="center" vertical="center" wrapText="1"/>
    </xf>
    <xf numFmtId="0" fontId="2" fillId="8" borderId="26" xfId="5" applyFont="1" applyFill="1" applyBorder="1" applyAlignment="1">
      <alignment horizontal="center" vertical="center" wrapText="1"/>
    </xf>
    <xf numFmtId="0" fontId="2" fillId="8" borderId="1" xfId="5" applyFont="1" applyFill="1" applyBorder="1" applyAlignment="1">
      <alignment horizontal="center" vertical="center" wrapText="1"/>
    </xf>
    <xf numFmtId="0" fontId="6" fillId="0" borderId="13" xfId="5" applyFont="1" applyBorder="1" applyAlignment="1">
      <alignment horizontal="left" vertical="center" wrapText="1" indent="1"/>
    </xf>
    <xf numFmtId="0" fontId="6" fillId="0" borderId="20" xfId="5" applyFont="1" applyBorder="1" applyAlignment="1">
      <alignment horizontal="left" vertical="center" wrapText="1" indent="1"/>
    </xf>
    <xf numFmtId="0" fontId="6" fillId="0" borderId="21" xfId="5" applyFont="1" applyBorder="1" applyAlignment="1">
      <alignment horizontal="left" vertical="center" wrapText="1" indent="1"/>
    </xf>
    <xf numFmtId="0" fontId="6" fillId="0" borderId="13" xfId="5" applyFont="1" applyBorder="1" applyAlignment="1">
      <alignment horizontal="center" vertical="center" wrapText="1"/>
    </xf>
    <xf numFmtId="0" fontId="6" fillId="0" borderId="21" xfId="5" applyFont="1" applyBorder="1" applyAlignment="1">
      <alignment horizontal="center" vertical="center" wrapText="1"/>
    </xf>
    <xf numFmtId="0" fontId="5" fillId="0" borderId="13" xfId="5" applyFont="1" applyBorder="1" applyAlignment="1">
      <alignment horizontal="left" vertical="center" wrapText="1" indent="1"/>
    </xf>
    <xf numFmtId="0" fontId="5" fillId="0" borderId="21" xfId="5" applyFont="1" applyBorder="1" applyAlignment="1">
      <alignment horizontal="left" vertical="center" wrapText="1" indent="1"/>
    </xf>
    <xf numFmtId="0" fontId="2" fillId="4" borderId="13" xfId="5" applyFont="1" applyFill="1" applyBorder="1" applyAlignment="1">
      <alignment horizontal="left" vertical="center" wrapText="1" indent="1"/>
    </xf>
    <xf numFmtId="0" fontId="2" fillId="4" borderId="20" xfId="5" applyFont="1" applyFill="1" applyBorder="1" applyAlignment="1">
      <alignment horizontal="left" vertical="center" wrapText="1" indent="1"/>
    </xf>
    <xf numFmtId="0" fontId="2" fillId="4" borderId="21" xfId="5" applyFont="1" applyFill="1" applyBorder="1" applyAlignment="1">
      <alignment horizontal="left" vertical="center" wrapText="1" indent="1"/>
    </xf>
    <xf numFmtId="0" fontId="6" fillId="4" borderId="6" xfId="5" applyFont="1" applyFill="1" applyBorder="1" applyAlignment="1">
      <alignment horizontal="left" vertical="center" wrapText="1" indent="1"/>
    </xf>
    <xf numFmtId="0" fontId="6" fillId="4" borderId="0" xfId="5" applyFont="1" applyFill="1" applyAlignment="1">
      <alignment horizontal="left" vertical="center" wrapText="1" indent="1"/>
    </xf>
    <xf numFmtId="0" fontId="6" fillId="4" borderId="7" xfId="5" applyFont="1" applyFill="1" applyBorder="1" applyAlignment="1">
      <alignment horizontal="left" vertical="center" wrapText="1" indent="1"/>
    </xf>
    <xf numFmtId="0" fontId="3" fillId="0" borderId="13" xfId="5" applyFont="1" applyBorder="1" applyAlignment="1">
      <alignment horizontal="left" vertical="center" wrapText="1" indent="1"/>
    </xf>
    <xf numFmtId="0" fontId="3" fillId="0" borderId="20" xfId="5" applyFont="1" applyBorder="1" applyAlignment="1">
      <alignment horizontal="left" vertical="center" wrapText="1" indent="1"/>
    </xf>
    <xf numFmtId="0" fontId="3" fillId="0" borderId="21" xfId="5" applyFont="1" applyBorder="1" applyAlignment="1">
      <alignment horizontal="left" vertical="center" wrapText="1" indent="1"/>
    </xf>
    <xf numFmtId="0" fontId="2" fillId="8" borderId="26" xfId="5" applyFont="1" applyFill="1" applyBorder="1" applyAlignment="1">
      <alignment horizontal="center" vertical="center"/>
    </xf>
    <xf numFmtId="0" fontId="2" fillId="8" borderId="1" xfId="5" applyFont="1" applyFill="1" applyBorder="1" applyAlignment="1">
      <alignment horizontal="center" vertical="center"/>
    </xf>
    <xf numFmtId="0" fontId="6" fillId="0" borderId="78" xfId="5" applyFont="1" applyBorder="1" applyAlignment="1">
      <alignment horizontal="left" vertical="center" wrapText="1" indent="1"/>
    </xf>
    <xf numFmtId="0" fontId="6" fillId="0" borderId="77" xfId="5" applyFont="1" applyBorder="1" applyAlignment="1">
      <alignment horizontal="left" vertical="center" wrapText="1" indent="1"/>
    </xf>
    <xf numFmtId="0" fontId="6" fillId="4" borderId="9" xfId="5" applyFont="1" applyFill="1" applyBorder="1" applyAlignment="1">
      <alignment horizontal="left" vertical="center" wrapText="1"/>
    </xf>
    <xf numFmtId="0" fontId="6" fillId="4" borderId="43" xfId="5" applyFont="1" applyFill="1" applyBorder="1" applyAlignment="1">
      <alignment horizontal="left" vertical="center" wrapText="1"/>
    </xf>
    <xf numFmtId="0" fontId="6" fillId="4" borderId="18" xfId="5" applyFont="1" applyFill="1" applyBorder="1" applyAlignment="1">
      <alignment horizontal="left" vertical="center" wrapText="1"/>
    </xf>
    <xf numFmtId="0" fontId="6" fillId="0" borderId="71" xfId="5" applyFont="1" applyBorder="1" applyAlignment="1">
      <alignment horizontal="left" vertical="center" wrapText="1" indent="1"/>
    </xf>
    <xf numFmtId="0" fontId="6" fillId="0" borderId="74" xfId="5" applyFont="1" applyBorder="1" applyAlignment="1">
      <alignment horizontal="left" vertical="center" wrapText="1" indent="1"/>
    </xf>
    <xf numFmtId="0" fontId="6" fillId="0" borderId="73" xfId="5" applyFont="1" applyBorder="1" applyAlignment="1">
      <alignment horizontal="left" vertical="center" wrapText="1" indent="1"/>
    </xf>
    <xf numFmtId="0" fontId="26" fillId="8" borderId="26" xfId="5" applyFont="1" applyFill="1" applyBorder="1" applyAlignment="1">
      <alignment horizontal="center" vertical="center"/>
    </xf>
    <xf numFmtId="4" fontId="26" fillId="12" borderId="42" xfId="0" applyNumberFormat="1" applyFont="1" applyFill="1" applyBorder="1" applyAlignment="1">
      <alignment horizontal="center" vertical="center" wrapText="1"/>
    </xf>
    <xf numFmtId="4" fontId="26" fillId="12" borderId="10" xfId="0" applyNumberFormat="1" applyFont="1" applyFill="1" applyBorder="1" applyAlignment="1">
      <alignment horizontal="center" vertical="center" wrapText="1"/>
    </xf>
    <xf numFmtId="0" fontId="6" fillId="4" borderId="13" xfId="5" applyFont="1" applyFill="1" applyBorder="1" applyAlignment="1">
      <alignment horizontal="left" vertical="center" wrapText="1" indent="1"/>
    </xf>
    <xf numFmtId="0" fontId="6" fillId="4" borderId="20" xfId="5" applyFont="1" applyFill="1" applyBorder="1" applyAlignment="1">
      <alignment horizontal="left" vertical="center" wrapText="1" indent="1"/>
    </xf>
    <xf numFmtId="0" fontId="6" fillId="4" borderId="21" xfId="5" applyFont="1" applyFill="1" applyBorder="1" applyAlignment="1">
      <alignment horizontal="left" vertical="center" wrapText="1" indent="1"/>
    </xf>
    <xf numFmtId="0" fontId="5" fillId="0" borderId="6" xfId="5" applyFont="1" applyBorder="1" applyAlignment="1">
      <alignment horizontal="left" vertical="center" wrapText="1" indent="1"/>
    </xf>
    <xf numFmtId="0" fontId="5" fillId="0" borderId="7" xfId="5" applyFont="1" applyBorder="1" applyAlignment="1">
      <alignment horizontal="left" vertical="center" wrapText="1" indent="1"/>
    </xf>
    <xf numFmtId="0" fontId="66" fillId="0" borderId="13" xfId="5" applyFont="1" applyBorder="1" applyAlignment="1">
      <alignment horizontal="left" vertical="center" wrapText="1" indent="1"/>
    </xf>
    <xf numFmtId="0" fontId="1" fillId="0" borderId="21" xfId="5" applyBorder="1" applyAlignment="1">
      <alignment horizontal="left" vertical="center" wrapText="1"/>
    </xf>
    <xf numFmtId="0" fontId="6" fillId="0" borderId="6" xfId="5" applyFont="1" applyBorder="1" applyAlignment="1">
      <alignment horizontal="left" vertical="center" wrapText="1" indent="1"/>
    </xf>
    <xf numFmtId="0" fontId="6" fillId="0" borderId="0" xfId="5" applyFont="1" applyAlignment="1">
      <alignment horizontal="left" vertical="center" wrapText="1" indent="1"/>
    </xf>
    <xf numFmtId="0" fontId="6" fillId="0" borderId="7" xfId="5" applyFont="1" applyBorder="1" applyAlignment="1">
      <alignment horizontal="left" vertical="center" wrapText="1" indent="1"/>
    </xf>
    <xf numFmtId="0" fontId="32" fillId="0" borderId="0" xfId="5" applyFont="1" applyAlignment="1">
      <alignment horizontal="center" vertical="center" wrapText="1"/>
    </xf>
    <xf numFmtId="0" fontId="32" fillId="0" borderId="0" xfId="5" applyFont="1" applyAlignment="1">
      <alignment horizontal="center" vertical="center"/>
    </xf>
    <xf numFmtId="0" fontId="2" fillId="8" borderId="41" xfId="5" applyFont="1" applyFill="1" applyBorder="1" applyAlignment="1">
      <alignment horizontal="center" vertical="center" wrapText="1"/>
    </xf>
    <xf numFmtId="0" fontId="2" fillId="8" borderId="15" xfId="5" applyFont="1" applyFill="1" applyBorder="1" applyAlignment="1">
      <alignment horizontal="center" vertical="center" wrapText="1"/>
    </xf>
    <xf numFmtId="0" fontId="2" fillId="8" borderId="42" xfId="5" applyFont="1" applyFill="1" applyBorder="1" applyAlignment="1">
      <alignment horizontal="center" vertical="center"/>
    </xf>
    <xf numFmtId="0" fontId="2" fillId="8" borderId="10" xfId="5" applyFont="1" applyFill="1" applyBorder="1" applyAlignment="1">
      <alignment horizontal="center" vertical="center"/>
    </xf>
    <xf numFmtId="166" fontId="2" fillId="8" borderId="26" xfId="5" applyNumberFormat="1" applyFont="1" applyFill="1" applyBorder="1" applyAlignment="1">
      <alignment horizontal="center" vertical="center" wrapText="1"/>
    </xf>
    <xf numFmtId="166" fontId="2" fillId="8" borderId="1" xfId="5" applyNumberFormat="1" applyFont="1" applyFill="1" applyBorder="1" applyAlignment="1">
      <alignment horizontal="center" vertical="center" wrapText="1"/>
    </xf>
    <xf numFmtId="0" fontId="2" fillId="8" borderId="25" xfId="5" applyFont="1" applyFill="1" applyBorder="1" applyAlignment="1">
      <alignment horizontal="center" vertical="center" wrapText="1"/>
    </xf>
    <xf numFmtId="0" fontId="2" fillId="8" borderId="8" xfId="5" applyFont="1" applyFill="1" applyBorder="1" applyAlignment="1">
      <alignment horizontal="center" vertical="center" wrapText="1"/>
    </xf>
    <xf numFmtId="0" fontId="5" fillId="0" borderId="109" xfId="5" applyFont="1" applyBorder="1" applyAlignment="1">
      <alignment horizontal="left" wrapText="1" indent="1"/>
    </xf>
    <xf numFmtId="0" fontId="5" fillId="0" borderId="112" xfId="5" applyFont="1" applyBorder="1" applyAlignment="1">
      <alignment horizontal="left" wrapText="1" indent="1"/>
    </xf>
    <xf numFmtId="0" fontId="5" fillId="0" borderId="43" xfId="5" applyFont="1" applyBorder="1" applyAlignment="1">
      <alignment horizontal="left" vertical="center" wrapText="1" indent="1"/>
    </xf>
    <xf numFmtId="0" fontId="5" fillId="0" borderId="18" xfId="5" applyFont="1" applyBorder="1" applyAlignment="1">
      <alignment horizontal="left" vertical="center" wrapText="1" indent="1"/>
    </xf>
    <xf numFmtId="2" fontId="3" fillId="8" borderId="25" xfId="5" applyNumberFormat="1" applyFont="1" applyFill="1" applyBorder="1" applyAlignment="1">
      <alignment horizontal="center" vertical="center" wrapText="1"/>
    </xf>
    <xf numFmtId="2" fontId="3" fillId="8" borderId="8" xfId="5" applyNumberFormat="1" applyFont="1" applyFill="1" applyBorder="1" applyAlignment="1">
      <alignment horizontal="center" vertical="center" wrapText="1"/>
    </xf>
    <xf numFmtId="0" fontId="32" fillId="0" borderId="0" xfId="5" applyFont="1" applyAlignment="1">
      <alignment horizontal="center" wrapText="1"/>
    </xf>
    <xf numFmtId="0" fontId="32" fillId="0" borderId="44" xfId="5" applyFont="1" applyBorder="1" applyAlignment="1">
      <alignment horizontal="center" wrapText="1"/>
    </xf>
    <xf numFmtId="2" fontId="3" fillId="8" borderId="27" xfId="5" applyNumberFormat="1" applyFont="1" applyFill="1" applyBorder="1" applyAlignment="1">
      <alignment horizontal="center" vertical="center" wrapText="1"/>
    </xf>
    <xf numFmtId="2" fontId="3" fillId="8" borderId="12" xfId="5" applyNumberFormat="1" applyFont="1" applyFill="1" applyBorder="1" applyAlignment="1">
      <alignment horizontal="center" vertical="center" wrapText="1"/>
    </xf>
    <xf numFmtId="2" fontId="3" fillId="8" borderId="26" xfId="5" applyNumberFormat="1" applyFont="1" applyFill="1" applyBorder="1" applyAlignment="1">
      <alignment horizontal="center" vertical="center" wrapText="1"/>
    </xf>
    <xf numFmtId="2" fontId="3" fillId="8" borderId="1" xfId="5" applyNumberFormat="1" applyFont="1" applyFill="1" applyBorder="1" applyAlignment="1">
      <alignment horizontal="center" vertical="center" wrapText="1"/>
    </xf>
    <xf numFmtId="0" fontId="2" fillId="8" borderId="45" xfId="5" applyFont="1" applyFill="1" applyBorder="1" applyAlignment="1">
      <alignment horizontal="center" vertical="center" wrapText="1"/>
    </xf>
    <xf numFmtId="0" fontId="2" fillId="8" borderId="46" xfId="5" applyFont="1" applyFill="1" applyBorder="1" applyAlignment="1">
      <alignment horizontal="center" vertical="center" wrapText="1"/>
    </xf>
    <xf numFmtId="0" fontId="2" fillId="8" borderId="47" xfId="5" applyFont="1" applyFill="1" applyBorder="1" applyAlignment="1">
      <alignment horizontal="center" vertical="center" wrapText="1"/>
    </xf>
    <xf numFmtId="2" fontId="3" fillId="8" borderId="42" xfId="5" applyNumberFormat="1" applyFont="1" applyFill="1" applyBorder="1" applyAlignment="1">
      <alignment horizontal="center" vertical="center" wrapText="1"/>
    </xf>
    <xf numFmtId="2" fontId="3" fillId="8" borderId="10" xfId="5" applyNumberFormat="1" applyFont="1" applyFill="1" applyBorder="1" applyAlignment="1">
      <alignment horizontal="center" vertical="center" wrapText="1"/>
    </xf>
    <xf numFmtId="0" fontId="2" fillId="8" borderId="42" xfId="5" applyFont="1" applyFill="1" applyBorder="1" applyAlignment="1">
      <alignment horizontal="center" vertical="center" wrapText="1"/>
    </xf>
    <xf numFmtId="0" fontId="2" fillId="8" borderId="10" xfId="5" applyFont="1" applyFill="1" applyBorder="1" applyAlignment="1">
      <alignment horizontal="center" vertical="center" wrapText="1"/>
    </xf>
    <xf numFmtId="0" fontId="5" fillId="0" borderId="8" xfId="5" applyFont="1" applyBorder="1" applyAlignment="1">
      <alignment horizontal="left" wrapText="1" indent="1"/>
    </xf>
    <xf numFmtId="0" fontId="5" fillId="0" borderId="9" xfId="5" applyFont="1" applyBorder="1" applyAlignment="1">
      <alignment horizontal="left" wrapText="1" indent="1"/>
    </xf>
    <xf numFmtId="0" fontId="5" fillId="0" borderId="9" xfId="5" applyFont="1" applyBorder="1" applyAlignment="1">
      <alignment horizontal="left" vertical="center" wrapText="1" indent="1"/>
    </xf>
    <xf numFmtId="0" fontId="6" fillId="8" borderId="26" xfId="5" applyFont="1" applyFill="1" applyBorder="1" applyAlignment="1">
      <alignment horizontal="center" vertical="center" wrapText="1"/>
    </xf>
    <xf numFmtId="0" fontId="6" fillId="8" borderId="1" xfId="5" applyFont="1" applyFill="1" applyBorder="1" applyAlignment="1">
      <alignment horizontal="center" vertical="center" wrapText="1"/>
    </xf>
    <xf numFmtId="0" fontId="5" fillId="0" borderId="8" xfId="5" applyFont="1" applyBorder="1" applyAlignment="1">
      <alignment horizontal="left" vertical="center" wrapText="1" indent="1"/>
    </xf>
    <xf numFmtId="0" fontId="6" fillId="0" borderId="8" xfId="5" applyFont="1" applyBorder="1" applyAlignment="1">
      <alignment horizontal="left" vertical="center" wrapText="1" indent="1"/>
    </xf>
    <xf numFmtId="167" fontId="26" fillId="8" borderId="42" xfId="0" applyNumberFormat="1" applyFont="1" applyFill="1" applyBorder="1" applyAlignment="1">
      <alignment horizontal="center" vertical="center" wrapText="1"/>
    </xf>
    <xf numFmtId="167" fontId="26" fillId="8" borderId="10" xfId="0" applyNumberFormat="1" applyFont="1" applyFill="1" applyBorder="1" applyAlignment="1">
      <alignment horizontal="center" vertical="center" wrapText="1"/>
    </xf>
    <xf numFmtId="0" fontId="2" fillId="8" borderId="50" xfId="5" applyFont="1" applyFill="1" applyBorder="1" applyAlignment="1">
      <alignment horizontal="center" vertical="center" wrapText="1"/>
    </xf>
    <xf numFmtId="0" fontId="2" fillId="8" borderId="19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/>
    </xf>
    <xf numFmtId="166" fontId="3" fillId="8" borderId="34" xfId="5" applyNumberFormat="1" applyFont="1" applyFill="1" applyBorder="1" applyAlignment="1">
      <alignment horizontal="center" vertical="center" wrapText="1"/>
    </xf>
    <xf numFmtId="166" fontId="3" fillId="8" borderId="37" xfId="5" applyNumberFormat="1" applyFont="1" applyFill="1" applyBorder="1" applyAlignment="1">
      <alignment horizontal="center" vertical="center" wrapText="1"/>
    </xf>
    <xf numFmtId="0" fontId="2" fillId="8" borderId="50" xfId="5" applyFont="1" applyFill="1" applyBorder="1" applyAlignment="1">
      <alignment horizontal="center" vertical="center"/>
    </xf>
    <xf numFmtId="0" fontId="5" fillId="8" borderId="19" xfId="5" applyFont="1" applyFill="1" applyBorder="1" applyAlignment="1">
      <alignment horizontal="center" vertical="center"/>
    </xf>
    <xf numFmtId="0" fontId="6" fillId="8" borderId="50" xfId="5" applyFont="1" applyFill="1" applyBorder="1"/>
    <xf numFmtId="166" fontId="2" fillId="8" borderId="84" xfId="5" applyNumberFormat="1" applyFont="1" applyFill="1" applyBorder="1" applyAlignment="1">
      <alignment horizontal="center" vertical="center" wrapText="1"/>
    </xf>
    <xf numFmtId="0" fontId="2" fillId="8" borderId="33" xfId="5" applyFont="1" applyFill="1" applyBorder="1" applyAlignment="1">
      <alignment horizontal="center" vertical="center" wrapText="1"/>
    </xf>
    <xf numFmtId="0" fontId="5" fillId="8" borderId="36" xfId="5" applyFont="1" applyFill="1" applyBorder="1" applyAlignment="1">
      <alignment horizontal="center" vertical="center" wrapText="1"/>
    </xf>
    <xf numFmtId="167" fontId="26" fillId="8" borderId="50" xfId="0" applyNumberFormat="1" applyFont="1" applyFill="1" applyBorder="1" applyAlignment="1">
      <alignment horizontal="center" vertical="center" wrapText="1"/>
    </xf>
    <xf numFmtId="167" fontId="26" fillId="8" borderId="19" xfId="0" applyNumberFormat="1" applyFont="1" applyFill="1" applyBorder="1" applyAlignment="1">
      <alignment horizontal="center" vertical="center" wrapText="1"/>
    </xf>
    <xf numFmtId="0" fontId="6" fillId="0" borderId="83" xfId="5" applyFont="1" applyBorder="1" applyAlignment="1">
      <alignment horizontal="left" vertical="center" wrapText="1" indent="1"/>
    </xf>
    <xf numFmtId="0" fontId="6" fillId="0" borderId="82" xfId="5" applyFont="1" applyBorder="1" applyAlignment="1">
      <alignment horizontal="left" vertical="center" wrapText="1" indent="1"/>
    </xf>
    <xf numFmtId="0" fontId="6" fillId="0" borderId="80" xfId="5" applyFont="1" applyBorder="1" applyAlignment="1">
      <alignment horizontal="left" vertical="center" wrapText="1" indent="1"/>
    </xf>
    <xf numFmtId="0" fontId="9" fillId="0" borderId="22" xfId="5" applyFont="1" applyBorder="1" applyAlignment="1">
      <alignment horizontal="center" vertical="center" wrapText="1"/>
    </xf>
    <xf numFmtId="0" fontId="23" fillId="8" borderId="19" xfId="5" applyFont="1" applyFill="1" applyBorder="1" applyAlignment="1">
      <alignment horizontal="center" vertical="center" wrapText="1"/>
    </xf>
    <xf numFmtId="0" fontId="2" fillId="8" borderId="19" xfId="5" applyFont="1" applyFill="1" applyBorder="1" applyAlignment="1">
      <alignment horizontal="center" vertical="center"/>
    </xf>
    <xf numFmtId="0" fontId="23" fillId="8" borderId="19" xfId="5" applyFont="1" applyFill="1" applyBorder="1" applyAlignment="1">
      <alignment horizontal="center"/>
    </xf>
    <xf numFmtId="0" fontId="3" fillId="8" borderId="19" xfId="5" applyFont="1" applyFill="1" applyBorder="1" applyAlignment="1">
      <alignment horizontal="center" vertical="center"/>
    </xf>
    <xf numFmtId="0" fontId="26" fillId="13" borderId="19" xfId="0" applyFont="1" applyFill="1" applyBorder="1" applyAlignment="1">
      <alignment horizontal="center" vertical="center" wrapText="1"/>
    </xf>
    <xf numFmtId="166" fontId="2" fillId="8" borderId="19" xfId="5" applyNumberFormat="1" applyFont="1" applyFill="1" applyBorder="1" applyAlignment="1">
      <alignment horizontal="center" vertical="center" wrapText="1"/>
    </xf>
    <xf numFmtId="0" fontId="6" fillId="0" borderId="81" xfId="5" applyFont="1" applyBorder="1" applyAlignment="1">
      <alignment horizontal="left" vertical="center" wrapText="1" indent="1"/>
    </xf>
    <xf numFmtId="0" fontId="6" fillId="0" borderId="81" xfId="5" applyFont="1" applyBorder="1" applyAlignment="1">
      <alignment horizontal="center" vertical="center" wrapText="1"/>
    </xf>
    <xf numFmtId="0" fontId="6" fillId="0" borderId="82" xfId="5" applyFont="1" applyBorder="1" applyAlignment="1">
      <alignment horizontal="center" vertical="center" wrapText="1"/>
    </xf>
    <xf numFmtId="0" fontId="6" fillId="0" borderId="80" xfId="5" applyFont="1" applyBorder="1" applyAlignment="1">
      <alignment horizontal="center" vertical="center" wrapText="1"/>
    </xf>
    <xf numFmtId="0" fontId="9" fillId="0" borderId="47" xfId="5" applyFont="1" applyBorder="1" applyAlignment="1">
      <alignment horizontal="center" vertical="center" wrapText="1"/>
    </xf>
    <xf numFmtId="0" fontId="9" fillId="0" borderId="48" xfId="5" applyFont="1" applyBorder="1" applyAlignment="1">
      <alignment horizontal="center" vertical="center" wrapText="1"/>
    </xf>
    <xf numFmtId="166" fontId="2" fillId="8" borderId="49" xfId="5" applyNumberFormat="1" applyFont="1" applyFill="1" applyBorder="1" applyAlignment="1">
      <alignment horizontal="center" vertical="center" wrapText="1"/>
    </xf>
    <xf numFmtId="166" fontId="2" fillId="8" borderId="50" xfId="5" applyNumberFormat="1" applyFont="1" applyFill="1" applyBorder="1" applyAlignment="1">
      <alignment horizontal="center" vertical="center" wrapText="1"/>
    </xf>
    <xf numFmtId="0" fontId="2" fillId="8" borderId="47" xfId="5" applyFont="1" applyFill="1" applyBorder="1" applyAlignment="1">
      <alignment horizontal="center" vertical="center"/>
    </xf>
    <xf numFmtId="0" fontId="2" fillId="8" borderId="51" xfId="5" applyFont="1" applyFill="1" applyBorder="1" applyAlignment="1">
      <alignment horizontal="center" vertical="center"/>
    </xf>
    <xf numFmtId="0" fontId="2" fillId="8" borderId="52" xfId="5" applyFont="1" applyFill="1" applyBorder="1" applyAlignment="1">
      <alignment horizontal="center" vertical="center"/>
    </xf>
    <xf numFmtId="0" fontId="2" fillId="8" borderId="24" xfId="5" applyFont="1" applyFill="1" applyBorder="1" applyAlignment="1">
      <alignment horizontal="center" vertical="center"/>
    </xf>
    <xf numFmtId="0" fontId="3" fillId="0" borderId="0" xfId="5" applyFont="1" applyAlignment="1">
      <alignment horizontal="left" vertical="justify" indent="1"/>
    </xf>
    <xf numFmtId="0" fontId="5" fillId="0" borderId="0" xfId="5" applyFont="1" applyAlignment="1">
      <alignment horizontal="left" vertical="justify" indent="1"/>
    </xf>
    <xf numFmtId="0" fontId="36" fillId="0" borderId="0" xfId="5" applyFont="1" applyAlignment="1">
      <alignment horizontal="center" vertical="center" wrapText="1"/>
    </xf>
    <xf numFmtId="0" fontId="37" fillId="3" borderId="0" xfId="5" applyFont="1" applyFill="1" applyAlignment="1">
      <alignment horizontal="left" vertical="center" wrapText="1"/>
    </xf>
    <xf numFmtId="0" fontId="37" fillId="0" borderId="0" xfId="5" applyFont="1" applyAlignment="1">
      <alignment vertical="center" wrapText="1"/>
    </xf>
    <xf numFmtId="0" fontId="5" fillId="8" borderId="12" xfId="5" applyFont="1" applyFill="1" applyBorder="1" applyAlignment="1">
      <alignment horizontal="center" vertical="center" wrapText="1"/>
    </xf>
    <xf numFmtId="0" fontId="3" fillId="8" borderId="59" xfId="5" applyFont="1" applyFill="1" applyBorder="1" applyAlignment="1">
      <alignment horizontal="center" vertical="center" wrapText="1"/>
    </xf>
    <xf numFmtId="0" fontId="3" fillId="8" borderId="60" xfId="5" applyFont="1" applyFill="1" applyBorder="1" applyAlignment="1">
      <alignment horizontal="center" vertical="center"/>
    </xf>
    <xf numFmtId="0" fontId="5" fillId="8" borderId="3" xfId="5" applyFont="1" applyFill="1" applyBorder="1" applyAlignment="1">
      <alignment horizontal="center" vertical="center" wrapText="1"/>
    </xf>
    <xf numFmtId="0" fontId="56" fillId="15" borderId="0" xfId="5" applyFont="1" applyFill="1" applyAlignment="1">
      <alignment horizontal="left" vertical="top" wrapText="1"/>
    </xf>
    <xf numFmtId="0" fontId="55" fillId="13" borderId="0" xfId="5" applyFont="1" applyFill="1" applyAlignment="1">
      <alignment horizontal="left" vertical="top" wrapText="1"/>
    </xf>
    <xf numFmtId="0" fontId="55" fillId="13" borderId="0" xfId="5" applyFont="1" applyFill="1" applyAlignment="1">
      <alignment horizontal="center" vertical="top"/>
    </xf>
    <xf numFmtId="0" fontId="55" fillId="9" borderId="0" xfId="5" applyFont="1" applyFill="1" applyAlignment="1">
      <alignment horizontal="left" vertical="top" wrapText="1"/>
    </xf>
    <xf numFmtId="0" fontId="55" fillId="9" borderId="0" xfId="5" applyFont="1" applyFill="1" applyAlignment="1">
      <alignment horizontal="center" vertical="top"/>
    </xf>
    <xf numFmtId="0" fontId="55" fillId="15" borderId="0" xfId="5" applyFont="1" applyFill="1" applyAlignment="1">
      <alignment horizontal="left" vertical="top" wrapText="1"/>
    </xf>
    <xf numFmtId="0" fontId="56" fillId="13" borderId="0" xfId="5" applyFont="1" applyFill="1" applyAlignment="1">
      <alignment horizontal="left" vertical="top" wrapText="1"/>
    </xf>
    <xf numFmtId="0" fontId="56" fillId="9" borderId="0" xfId="5" applyFont="1" applyFill="1" applyAlignment="1">
      <alignment horizontal="left" vertical="top" wrapText="1"/>
    </xf>
    <xf numFmtId="0" fontId="57" fillId="14" borderId="32" xfId="5" applyFont="1" applyFill="1" applyBorder="1" applyAlignment="1">
      <alignment horizontal="center" vertical="center"/>
    </xf>
    <xf numFmtId="0" fontId="57" fillId="14" borderId="53" xfId="5" applyFont="1" applyFill="1" applyBorder="1" applyAlignment="1">
      <alignment horizontal="center" vertical="center"/>
    </xf>
    <xf numFmtId="0" fontId="57" fillId="13" borderId="29" xfId="5" applyFont="1" applyFill="1" applyBorder="1" applyAlignment="1">
      <alignment horizontal="center" vertical="center" wrapText="1"/>
    </xf>
    <xf numFmtId="0" fontId="57" fillId="13" borderId="30" xfId="5" applyFont="1" applyFill="1" applyBorder="1" applyAlignment="1">
      <alignment horizontal="center" vertical="center" wrapText="1"/>
    </xf>
    <xf numFmtId="0" fontId="57" fillId="9" borderId="28" xfId="5" applyFont="1" applyFill="1" applyBorder="1" applyAlignment="1">
      <alignment horizontal="center" vertical="center" wrapText="1"/>
    </xf>
    <xf numFmtId="0" fontId="57" fillId="9" borderId="30" xfId="5" applyFont="1" applyFill="1" applyBorder="1" applyAlignment="1">
      <alignment horizontal="center" vertical="center" wrapText="1"/>
    </xf>
    <xf numFmtId="0" fontId="57" fillId="15" borderId="28" xfId="5" applyFont="1" applyFill="1" applyBorder="1" applyAlignment="1">
      <alignment horizontal="center" vertical="center" wrapText="1"/>
    </xf>
    <xf numFmtId="0" fontId="57" fillId="15" borderId="30" xfId="5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wrapText="1"/>
    </xf>
    <xf numFmtId="0" fontId="0" fillId="8" borderId="19" xfId="0" applyFill="1" applyBorder="1" applyAlignment="1">
      <alignment horizontal="center"/>
    </xf>
    <xf numFmtId="0" fontId="1" fillId="8" borderId="19" xfId="0" applyFont="1" applyFill="1" applyBorder="1" applyAlignment="1">
      <alignment horizontal="center" vertical="center" wrapText="1"/>
    </xf>
  </cellXfs>
  <cellStyles count="8">
    <cellStyle name="Standard_VerrPreise 01-05-2008" xfId="3" xr:uid="{00000000-0005-0000-0000-000004000000}"/>
    <cellStyle name="Гиперссылка" xfId="1" builtinId="8"/>
    <cellStyle name="Денежный" xfId="6" builtinId="4"/>
    <cellStyle name="Обычный" xfId="0" builtinId="0"/>
    <cellStyle name="Обычный 2" xfId="4" xr:uid="{00000000-0005-0000-0000-000005000000}"/>
    <cellStyle name="Обычный 2 2" xfId="5" xr:uid="{00000000-0005-0000-0000-000006000000}"/>
    <cellStyle name="Процентный" xfId="2" builtinId="5"/>
    <cellStyle name="Процентный 3" xfId="7" xr:uid="{00000000-0005-0000-0000-000007000000}"/>
  </cellStyles>
  <dxfs count="1">
    <dxf>
      <numFmt numFmtId="17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Relationship Id="rId9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13" Type="http://schemas.openxmlformats.org/officeDocument/2006/relationships/image" Target="../media/image24.jpeg"/><Relationship Id="rId18" Type="http://schemas.openxmlformats.org/officeDocument/2006/relationships/image" Target="../media/image29.jpeg"/><Relationship Id="rId26" Type="http://schemas.openxmlformats.org/officeDocument/2006/relationships/image" Target="../media/image37.jpeg"/><Relationship Id="rId39" Type="http://schemas.openxmlformats.org/officeDocument/2006/relationships/image" Target="../media/image50.jpeg"/><Relationship Id="rId3" Type="http://schemas.openxmlformats.org/officeDocument/2006/relationships/image" Target="../media/image14.jpeg"/><Relationship Id="rId21" Type="http://schemas.openxmlformats.org/officeDocument/2006/relationships/image" Target="../media/image32.jpeg"/><Relationship Id="rId34" Type="http://schemas.openxmlformats.org/officeDocument/2006/relationships/image" Target="../media/image45.jpeg"/><Relationship Id="rId42" Type="http://schemas.openxmlformats.org/officeDocument/2006/relationships/image" Target="../media/image53.png"/><Relationship Id="rId7" Type="http://schemas.openxmlformats.org/officeDocument/2006/relationships/image" Target="../media/image18.jpeg"/><Relationship Id="rId12" Type="http://schemas.openxmlformats.org/officeDocument/2006/relationships/image" Target="../media/image23.jpeg"/><Relationship Id="rId17" Type="http://schemas.openxmlformats.org/officeDocument/2006/relationships/image" Target="../media/image28.jpeg"/><Relationship Id="rId25" Type="http://schemas.openxmlformats.org/officeDocument/2006/relationships/image" Target="../media/image36.jpeg"/><Relationship Id="rId33" Type="http://schemas.openxmlformats.org/officeDocument/2006/relationships/image" Target="../media/image44.jpeg"/><Relationship Id="rId38" Type="http://schemas.openxmlformats.org/officeDocument/2006/relationships/image" Target="../media/image49.jpeg"/><Relationship Id="rId2" Type="http://schemas.openxmlformats.org/officeDocument/2006/relationships/image" Target="../media/image13.jpeg"/><Relationship Id="rId16" Type="http://schemas.openxmlformats.org/officeDocument/2006/relationships/image" Target="../media/image27.jpeg"/><Relationship Id="rId20" Type="http://schemas.openxmlformats.org/officeDocument/2006/relationships/image" Target="../media/image31.jpeg"/><Relationship Id="rId29" Type="http://schemas.openxmlformats.org/officeDocument/2006/relationships/image" Target="../media/image40.jpeg"/><Relationship Id="rId41" Type="http://schemas.openxmlformats.org/officeDocument/2006/relationships/image" Target="../media/image52.jpeg"/><Relationship Id="rId1" Type="http://schemas.openxmlformats.org/officeDocument/2006/relationships/image" Target="../media/image12.jpeg"/><Relationship Id="rId6" Type="http://schemas.openxmlformats.org/officeDocument/2006/relationships/image" Target="../media/image17.jpeg"/><Relationship Id="rId11" Type="http://schemas.openxmlformats.org/officeDocument/2006/relationships/image" Target="../media/image22.jpeg"/><Relationship Id="rId24" Type="http://schemas.openxmlformats.org/officeDocument/2006/relationships/image" Target="../media/image35.jpeg"/><Relationship Id="rId32" Type="http://schemas.openxmlformats.org/officeDocument/2006/relationships/image" Target="../media/image43.jpeg"/><Relationship Id="rId37" Type="http://schemas.openxmlformats.org/officeDocument/2006/relationships/image" Target="../media/image48.jpeg"/><Relationship Id="rId40" Type="http://schemas.openxmlformats.org/officeDocument/2006/relationships/image" Target="../media/image51.jpeg"/><Relationship Id="rId5" Type="http://schemas.openxmlformats.org/officeDocument/2006/relationships/image" Target="../media/image16.jpeg"/><Relationship Id="rId15" Type="http://schemas.openxmlformats.org/officeDocument/2006/relationships/image" Target="../media/image26.jpeg"/><Relationship Id="rId23" Type="http://schemas.openxmlformats.org/officeDocument/2006/relationships/image" Target="../media/image34.jpeg"/><Relationship Id="rId28" Type="http://schemas.openxmlformats.org/officeDocument/2006/relationships/image" Target="../media/image39.jpeg"/><Relationship Id="rId36" Type="http://schemas.openxmlformats.org/officeDocument/2006/relationships/image" Target="../media/image47.jpeg"/><Relationship Id="rId10" Type="http://schemas.openxmlformats.org/officeDocument/2006/relationships/image" Target="../media/image21.jpeg"/><Relationship Id="rId19" Type="http://schemas.openxmlformats.org/officeDocument/2006/relationships/image" Target="../media/image30.jpeg"/><Relationship Id="rId31" Type="http://schemas.openxmlformats.org/officeDocument/2006/relationships/image" Target="../media/image42.jpeg"/><Relationship Id="rId4" Type="http://schemas.openxmlformats.org/officeDocument/2006/relationships/image" Target="../media/image15.jpeg"/><Relationship Id="rId9" Type="http://schemas.openxmlformats.org/officeDocument/2006/relationships/image" Target="../media/image20.jpeg"/><Relationship Id="rId14" Type="http://schemas.openxmlformats.org/officeDocument/2006/relationships/image" Target="../media/image25.jpeg"/><Relationship Id="rId22" Type="http://schemas.openxmlformats.org/officeDocument/2006/relationships/image" Target="../media/image33.jpeg"/><Relationship Id="rId27" Type="http://schemas.openxmlformats.org/officeDocument/2006/relationships/image" Target="../media/image38.jpeg"/><Relationship Id="rId30" Type="http://schemas.openxmlformats.org/officeDocument/2006/relationships/image" Target="../media/image41.jpeg"/><Relationship Id="rId35" Type="http://schemas.openxmlformats.org/officeDocument/2006/relationships/image" Target="../media/image46.jpeg"/><Relationship Id="rId43" Type="http://schemas.openxmlformats.org/officeDocument/2006/relationships/image" Target="../media/image5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0</xdr:row>
      <xdr:rowOff>95250</xdr:rowOff>
    </xdr:from>
    <xdr:to>
      <xdr:col>12</xdr:col>
      <xdr:colOff>533400</xdr:colOff>
      <xdr:row>1</xdr:row>
      <xdr:rowOff>428625</xdr:rowOff>
    </xdr:to>
    <xdr:pic>
      <xdr:nvPicPr>
        <xdr:cNvPr id="1025" name="Рисунок 38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95250"/>
          <a:ext cx="1524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</xdr:row>
      <xdr:rowOff>49578</xdr:rowOff>
    </xdr:from>
    <xdr:to>
      <xdr:col>5</xdr:col>
      <xdr:colOff>282711</xdr:colOff>
      <xdr:row>12</xdr:row>
      <xdr:rowOff>494208</xdr:rowOff>
    </xdr:to>
    <xdr:sp macro="[0]!SelectPos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867835" y="2174213"/>
          <a:ext cx="1143323" cy="444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000" b="1" u="sng">
              <a:latin typeface="Arial" panose="020B0604020202020204" pitchFamily="34" charset="0"/>
              <a:cs typeface="Arial" panose="020B0604020202020204" pitchFamily="34" charset="0"/>
            </a:rPr>
            <a:t>Выбрать продукцию</a:t>
          </a:r>
        </a:p>
      </xdr:txBody>
    </xdr:sp>
    <xdr:clientData/>
  </xdr:twoCellAnchor>
  <xdr:twoCellAnchor>
    <xdr:from>
      <xdr:col>5</xdr:col>
      <xdr:colOff>326762</xdr:colOff>
      <xdr:row>12</xdr:row>
      <xdr:rowOff>45260</xdr:rowOff>
    </xdr:from>
    <xdr:to>
      <xdr:col>8</xdr:col>
      <xdr:colOff>633030</xdr:colOff>
      <xdr:row>12</xdr:row>
      <xdr:rowOff>498527</xdr:rowOff>
    </xdr:to>
    <xdr:sp macro="[0]!VSave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055209" y="2169895"/>
          <a:ext cx="1928880" cy="453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000" b="1" u="sng">
              <a:latin typeface="Arial" panose="020B0604020202020204" pitchFamily="34" charset="0"/>
              <a:cs typeface="Arial" panose="020B0604020202020204" pitchFamily="34" charset="0"/>
            </a:rPr>
            <a:t>Сформировать заказ</a:t>
          </a:r>
        </a:p>
      </xdr:txBody>
    </xdr:sp>
    <xdr:clientData/>
  </xdr:twoCellAnchor>
  <xdr:twoCellAnchor>
    <xdr:from>
      <xdr:col>9</xdr:col>
      <xdr:colOff>4034</xdr:colOff>
      <xdr:row>12</xdr:row>
      <xdr:rowOff>42172</xdr:rowOff>
    </xdr:from>
    <xdr:to>
      <xdr:col>11</xdr:col>
      <xdr:colOff>6067</xdr:colOff>
      <xdr:row>12</xdr:row>
      <xdr:rowOff>501614</xdr:rowOff>
    </xdr:to>
    <xdr:sp macro="[0]!_xludf.Clear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018481" y="2166807"/>
          <a:ext cx="1499139" cy="4594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000" b="1" u="sng">
              <a:latin typeface="Arial" panose="020B0604020202020204" pitchFamily="34" charset="0"/>
              <a:cs typeface="Arial" panose="020B0604020202020204" pitchFamily="34" charset="0"/>
            </a:rPr>
            <a:t>Очистить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38100</xdr:colOff>
          <xdr:row>0</xdr:row>
          <xdr:rowOff>304800</xdr:rowOff>
        </xdr:from>
        <xdr:to>
          <xdr:col>23</xdr:col>
          <xdr:colOff>38100</xdr:colOff>
          <xdr:row>1</xdr:row>
          <xdr:rowOff>411480</xdr:rowOff>
        </xdr:to>
        <xdr:sp macro="" textlink="">
          <xdr:nvSpPr>
            <xdr:cNvPr id="2049" name="Button 4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24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Добавить в заказ</a:t>
              </a:r>
            </a:p>
          </xdr:txBody>
        </xdr:sp>
        <xdr:clientData/>
      </xdr:twoCellAnchor>
    </mc:Choice>
    <mc:Fallback/>
  </mc:AlternateContent>
  <xdr:twoCellAnchor editAs="oneCell">
    <xdr:from>
      <xdr:col>25</xdr:col>
      <xdr:colOff>523875</xdr:colOff>
      <xdr:row>1</xdr:row>
      <xdr:rowOff>24327</xdr:rowOff>
    </xdr:from>
    <xdr:to>
      <xdr:col>25</xdr:col>
      <xdr:colOff>3412413</xdr:colOff>
      <xdr:row>1</xdr:row>
      <xdr:rowOff>739775</xdr:rowOff>
    </xdr:to>
    <xdr:pic>
      <xdr:nvPicPr>
        <xdr:cNvPr id="4" name="Рисунок 3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0" y="627577"/>
          <a:ext cx="2888538" cy="715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3382848</xdr:colOff>
      <xdr:row>27</xdr:row>
      <xdr:rowOff>38100</xdr:rowOff>
    </xdr:from>
    <xdr:to>
      <xdr:col>2</xdr:col>
      <xdr:colOff>0</xdr:colOff>
      <xdr:row>27</xdr:row>
      <xdr:rowOff>520700</xdr:rowOff>
    </xdr:to>
    <xdr:pic>
      <xdr:nvPicPr>
        <xdr:cNvPr id="5" name="Рисунок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2648" y="18173700"/>
          <a:ext cx="52240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3352800</xdr:colOff>
      <xdr:row>29</xdr:row>
      <xdr:rowOff>38100</xdr:rowOff>
    </xdr:from>
    <xdr:to>
      <xdr:col>1</xdr:col>
      <xdr:colOff>3875202</xdr:colOff>
      <xdr:row>29</xdr:row>
      <xdr:rowOff>520700</xdr:rowOff>
    </xdr:to>
    <xdr:pic>
      <xdr:nvPicPr>
        <xdr:cNvPr id="6" name="Рисунок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2600" y="19240500"/>
          <a:ext cx="52240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3340100</xdr:colOff>
      <xdr:row>31</xdr:row>
      <xdr:rowOff>38100</xdr:rowOff>
    </xdr:from>
    <xdr:to>
      <xdr:col>1</xdr:col>
      <xdr:colOff>3856152</xdr:colOff>
      <xdr:row>31</xdr:row>
      <xdr:rowOff>520700</xdr:rowOff>
    </xdr:to>
    <xdr:pic>
      <xdr:nvPicPr>
        <xdr:cNvPr id="7" name="Рисунок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20307300"/>
          <a:ext cx="52240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3314700</xdr:colOff>
      <xdr:row>35</xdr:row>
      <xdr:rowOff>50800</xdr:rowOff>
    </xdr:from>
    <xdr:to>
      <xdr:col>1</xdr:col>
      <xdr:colOff>3837102</xdr:colOff>
      <xdr:row>35</xdr:row>
      <xdr:rowOff>533400</xdr:rowOff>
    </xdr:to>
    <xdr:pic>
      <xdr:nvPicPr>
        <xdr:cNvPr id="9" name="Рисунок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0" y="21945600"/>
          <a:ext cx="52240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3290455</xdr:colOff>
      <xdr:row>269</xdr:row>
      <xdr:rowOff>34636</xdr:rowOff>
    </xdr:from>
    <xdr:to>
      <xdr:col>1</xdr:col>
      <xdr:colOff>3994698</xdr:colOff>
      <xdr:row>270</xdr:row>
      <xdr:rowOff>9236</xdr:rowOff>
    </xdr:to>
    <xdr:pic>
      <xdr:nvPicPr>
        <xdr:cNvPr id="8" name="Рисунок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7182" y="133731000"/>
          <a:ext cx="704243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3319318</xdr:colOff>
      <xdr:row>33</xdr:row>
      <xdr:rowOff>9247</xdr:rowOff>
    </xdr:from>
    <xdr:to>
      <xdr:col>1</xdr:col>
      <xdr:colOff>3841720</xdr:colOff>
      <xdr:row>33</xdr:row>
      <xdr:rowOff>491847</xdr:rowOff>
    </xdr:to>
    <xdr:pic>
      <xdr:nvPicPr>
        <xdr:cNvPr id="10" name="Рисунок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6045" y="21680065"/>
          <a:ext cx="52240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3336637</xdr:colOff>
      <xdr:row>140</xdr:row>
      <xdr:rowOff>57728</xdr:rowOff>
    </xdr:from>
    <xdr:to>
      <xdr:col>2</xdr:col>
      <xdr:colOff>202</xdr:colOff>
      <xdr:row>142</xdr:row>
      <xdr:rowOff>78510</xdr:rowOff>
    </xdr:to>
    <xdr:pic>
      <xdr:nvPicPr>
        <xdr:cNvPr id="11" name="Рисунок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364" y="81464728"/>
          <a:ext cx="704243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3232727</xdr:colOff>
      <xdr:row>237</xdr:row>
      <xdr:rowOff>23091</xdr:rowOff>
    </xdr:from>
    <xdr:to>
      <xdr:col>1</xdr:col>
      <xdr:colOff>3936970</xdr:colOff>
      <xdr:row>237</xdr:row>
      <xdr:rowOff>505691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9454" y="120973273"/>
          <a:ext cx="704243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4400550</xdr:colOff>
      <xdr:row>145</xdr:row>
      <xdr:rowOff>0</xdr:rowOff>
    </xdr:from>
    <xdr:to>
      <xdr:col>2</xdr:col>
      <xdr:colOff>15875</xdr:colOff>
      <xdr:row>145</xdr:row>
      <xdr:rowOff>85725</xdr:rowOff>
    </xdr:to>
    <xdr:pic>
      <xdr:nvPicPr>
        <xdr:cNvPr id="3074" name="Picture 29" descr="tuv-sud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41947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4429125</xdr:colOff>
      <xdr:row>169</xdr:row>
      <xdr:rowOff>0</xdr:rowOff>
    </xdr:from>
    <xdr:to>
      <xdr:col>2</xdr:col>
      <xdr:colOff>34925</xdr:colOff>
      <xdr:row>169</xdr:row>
      <xdr:rowOff>82550</xdr:rowOff>
    </xdr:to>
    <xdr:pic>
      <xdr:nvPicPr>
        <xdr:cNvPr id="3075" name="Picture 34" descr="tuv-sud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71075550"/>
          <a:ext cx="19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4400550</xdr:colOff>
      <xdr:row>169</xdr:row>
      <xdr:rowOff>0</xdr:rowOff>
    </xdr:from>
    <xdr:to>
      <xdr:col>2</xdr:col>
      <xdr:colOff>15875</xdr:colOff>
      <xdr:row>169</xdr:row>
      <xdr:rowOff>85725</xdr:rowOff>
    </xdr:to>
    <xdr:pic>
      <xdr:nvPicPr>
        <xdr:cNvPr id="3076" name="Picture 40" descr="naturplus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652938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4400550</xdr:colOff>
      <xdr:row>34</xdr:row>
      <xdr:rowOff>9525</xdr:rowOff>
    </xdr:from>
    <xdr:to>
      <xdr:col>2</xdr:col>
      <xdr:colOff>15875</xdr:colOff>
      <xdr:row>34</xdr:row>
      <xdr:rowOff>104775</xdr:rowOff>
    </xdr:to>
    <xdr:pic>
      <xdr:nvPicPr>
        <xdr:cNvPr id="3077" name="Picture 41" descr="tuv-sud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01453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4419600</xdr:colOff>
      <xdr:row>183</xdr:row>
      <xdr:rowOff>47625</xdr:rowOff>
    </xdr:from>
    <xdr:to>
      <xdr:col>2</xdr:col>
      <xdr:colOff>34925</xdr:colOff>
      <xdr:row>183</xdr:row>
      <xdr:rowOff>142875</xdr:rowOff>
    </xdr:to>
    <xdr:pic>
      <xdr:nvPicPr>
        <xdr:cNvPr id="3078" name="Picture 46" descr="tuv-sud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97040700"/>
          <a:ext cx="190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4400550</xdr:colOff>
      <xdr:row>182</xdr:row>
      <xdr:rowOff>123825</xdr:rowOff>
    </xdr:from>
    <xdr:to>
      <xdr:col>2</xdr:col>
      <xdr:colOff>15875</xdr:colOff>
      <xdr:row>182</xdr:row>
      <xdr:rowOff>200025</xdr:rowOff>
    </xdr:to>
    <xdr:pic>
      <xdr:nvPicPr>
        <xdr:cNvPr id="3079" name="Picture 50" descr="tuv-sud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96212025"/>
          <a:ext cx="9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4400550</xdr:colOff>
      <xdr:row>165</xdr:row>
      <xdr:rowOff>0</xdr:rowOff>
    </xdr:from>
    <xdr:to>
      <xdr:col>2</xdr:col>
      <xdr:colOff>15875</xdr:colOff>
      <xdr:row>165</xdr:row>
      <xdr:rowOff>92075</xdr:rowOff>
    </xdr:to>
    <xdr:pic>
      <xdr:nvPicPr>
        <xdr:cNvPr id="3080" name="Picture 55" descr="tuv-sud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51339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4400550</xdr:colOff>
      <xdr:row>165</xdr:row>
      <xdr:rowOff>0</xdr:rowOff>
    </xdr:from>
    <xdr:to>
      <xdr:col>2</xdr:col>
      <xdr:colOff>15875</xdr:colOff>
      <xdr:row>165</xdr:row>
      <xdr:rowOff>85725</xdr:rowOff>
    </xdr:to>
    <xdr:pic>
      <xdr:nvPicPr>
        <xdr:cNvPr id="3081" name="Picture 56" descr="tuv-sud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782502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4400550</xdr:colOff>
      <xdr:row>34</xdr:row>
      <xdr:rowOff>0</xdr:rowOff>
    </xdr:from>
    <xdr:to>
      <xdr:col>2</xdr:col>
      <xdr:colOff>15875</xdr:colOff>
      <xdr:row>34</xdr:row>
      <xdr:rowOff>82550</xdr:rowOff>
    </xdr:to>
    <xdr:pic>
      <xdr:nvPicPr>
        <xdr:cNvPr id="3082" name="Picture 57" descr="tuv-sud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955482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361950</xdr:colOff>
      <xdr:row>0</xdr:row>
      <xdr:rowOff>412751</xdr:rowOff>
    </xdr:from>
    <xdr:to>
      <xdr:col>28</xdr:col>
      <xdr:colOff>3028238</xdr:colOff>
      <xdr:row>1</xdr:row>
      <xdr:rowOff>504826</xdr:rowOff>
    </xdr:to>
    <xdr:pic>
      <xdr:nvPicPr>
        <xdr:cNvPr id="3083" name="Рисунок 38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412751"/>
          <a:ext cx="2666288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998220</xdr:colOff>
          <xdr:row>0</xdr:row>
          <xdr:rowOff>182880</xdr:rowOff>
        </xdr:from>
        <xdr:to>
          <xdr:col>25</xdr:col>
          <xdr:colOff>525780</xdr:colOff>
          <xdr:row>1</xdr:row>
          <xdr:rowOff>335280</xdr:rowOff>
        </xdr:to>
        <xdr:sp macro="" textlink="">
          <xdr:nvSpPr>
            <xdr:cNvPr id="3073" name="Button 4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24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Добавить в заказ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4400550</xdr:colOff>
      <xdr:row>34</xdr:row>
      <xdr:rowOff>9525</xdr:rowOff>
    </xdr:from>
    <xdr:to>
      <xdr:col>2</xdr:col>
      <xdr:colOff>15875</xdr:colOff>
      <xdr:row>34</xdr:row>
      <xdr:rowOff>104775</xdr:rowOff>
    </xdr:to>
    <xdr:pic>
      <xdr:nvPicPr>
        <xdr:cNvPr id="13" name="Picture 41" descr="tuv-sud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6830" y="17207865"/>
          <a:ext cx="16510" cy="9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4400550</xdr:colOff>
      <xdr:row>34</xdr:row>
      <xdr:rowOff>0</xdr:rowOff>
    </xdr:from>
    <xdr:to>
      <xdr:col>2</xdr:col>
      <xdr:colOff>15875</xdr:colOff>
      <xdr:row>34</xdr:row>
      <xdr:rowOff>82550</xdr:rowOff>
    </xdr:to>
    <xdr:pic>
      <xdr:nvPicPr>
        <xdr:cNvPr id="14" name="Picture 57" descr="tuv-sud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6830" y="17198340"/>
          <a:ext cx="1651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2808514</xdr:colOff>
      <xdr:row>34</xdr:row>
      <xdr:rowOff>0</xdr:rowOff>
    </xdr:from>
    <xdr:to>
      <xdr:col>1</xdr:col>
      <xdr:colOff>3330916</xdr:colOff>
      <xdr:row>35</xdr:row>
      <xdr:rowOff>6804</xdr:rowOff>
    </xdr:to>
    <xdr:pic>
      <xdr:nvPicPr>
        <xdr:cNvPr id="15" name="Рисунок 1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9942629"/>
          <a:ext cx="52240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2732314</xdr:colOff>
      <xdr:row>40</xdr:row>
      <xdr:rowOff>1</xdr:rowOff>
    </xdr:from>
    <xdr:to>
      <xdr:col>1</xdr:col>
      <xdr:colOff>3254716</xdr:colOff>
      <xdr:row>41</xdr:row>
      <xdr:rowOff>6804</xdr:rowOff>
    </xdr:to>
    <xdr:pic>
      <xdr:nvPicPr>
        <xdr:cNvPr id="16" name="Рисунок 1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816458"/>
          <a:ext cx="52240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2710543</xdr:colOff>
      <xdr:row>44</xdr:row>
      <xdr:rowOff>1</xdr:rowOff>
    </xdr:from>
    <xdr:to>
      <xdr:col>1</xdr:col>
      <xdr:colOff>3229770</xdr:colOff>
      <xdr:row>44</xdr:row>
      <xdr:rowOff>485776</xdr:rowOff>
    </xdr:to>
    <xdr:pic>
      <xdr:nvPicPr>
        <xdr:cNvPr id="17" name="Рисунок 1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029" y="24732344"/>
          <a:ext cx="52240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2656114</xdr:colOff>
      <xdr:row>48</xdr:row>
      <xdr:rowOff>0</xdr:rowOff>
    </xdr:from>
    <xdr:to>
      <xdr:col>1</xdr:col>
      <xdr:colOff>3178516</xdr:colOff>
      <xdr:row>49</xdr:row>
      <xdr:rowOff>6803</xdr:rowOff>
    </xdr:to>
    <xdr:pic>
      <xdr:nvPicPr>
        <xdr:cNvPr id="18" name="Рисунок 1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6648229"/>
          <a:ext cx="522402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276225</xdr:colOff>
      <xdr:row>0</xdr:row>
      <xdr:rowOff>47625</xdr:rowOff>
    </xdr:from>
    <xdr:to>
      <xdr:col>24</xdr:col>
      <xdr:colOff>2628900</xdr:colOff>
      <xdr:row>0</xdr:row>
      <xdr:rowOff>596900</xdr:rowOff>
    </xdr:to>
    <xdr:pic>
      <xdr:nvPicPr>
        <xdr:cNvPr id="4098" name="Рисунок 1" descr="Изображение выглядит как рисунок&#10;&#10;Автоматически созданное описание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9275" y="47625"/>
          <a:ext cx="2247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30480</xdr:colOff>
          <xdr:row>0</xdr:row>
          <xdr:rowOff>373380</xdr:rowOff>
        </xdr:from>
        <xdr:to>
          <xdr:col>23</xdr:col>
          <xdr:colOff>60960</xdr:colOff>
          <xdr:row>1</xdr:row>
          <xdr:rowOff>373380</xdr:rowOff>
        </xdr:to>
        <xdr:sp macro="" textlink="">
          <xdr:nvSpPr>
            <xdr:cNvPr id="4097" name="Button 4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24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Добавить в заказ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2857500</xdr:colOff>
      <xdr:row>43</xdr:row>
      <xdr:rowOff>18143</xdr:rowOff>
    </xdr:from>
    <xdr:to>
      <xdr:col>1</xdr:col>
      <xdr:colOff>3561743</xdr:colOff>
      <xdr:row>44</xdr:row>
      <xdr:rowOff>19957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7429" y="17571357"/>
          <a:ext cx="704243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0</xdr:row>
          <xdr:rowOff>1219200</xdr:rowOff>
        </xdr:from>
        <xdr:to>
          <xdr:col>14</xdr:col>
          <xdr:colOff>762000</xdr:colOff>
          <xdr:row>0</xdr:row>
          <xdr:rowOff>1714500</xdr:rowOff>
        </xdr:to>
        <xdr:sp macro="" textlink="">
          <xdr:nvSpPr>
            <xdr:cNvPr id="7173" name="Button 4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4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24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Добавить в заказ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9525</xdr:rowOff>
    </xdr:from>
    <xdr:to>
      <xdr:col>6</xdr:col>
      <xdr:colOff>30693</xdr:colOff>
      <xdr:row>10</xdr:row>
      <xdr:rowOff>0</xdr:rowOff>
    </xdr:to>
    <xdr:pic>
      <xdr:nvPicPr>
        <xdr:cNvPr id="5122" name="Picture 83" descr="08335-001 Sto-WDVS-Schleifpapier 420 x 200 мм K 16">
          <a:extLst>
            <a:ext uri="{FF2B5EF4-FFF2-40B4-BE49-F238E27FC236}">
              <a16:creationId xmlns:a16="http://schemas.microsoft.com/office/drawing/2014/main" id="{00000000-0008-0000-05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610100"/>
          <a:ext cx="1047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1000125</xdr:rowOff>
    </xdr:from>
    <xdr:to>
      <xdr:col>6</xdr:col>
      <xdr:colOff>30693</xdr:colOff>
      <xdr:row>11</xdr:row>
      <xdr:rowOff>6350</xdr:rowOff>
    </xdr:to>
    <xdr:pic>
      <xdr:nvPicPr>
        <xdr:cNvPr id="5123" name="Picture 84" descr="08335-002 Sto-WDVS-Schleifbrett 420 x 200 мм">
          <a:extLst>
            <a:ext uri="{FF2B5EF4-FFF2-40B4-BE49-F238E27FC236}">
              <a16:creationId xmlns:a16="http://schemas.microsoft.com/office/drawing/2014/main" id="{00000000-0008-0000-05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5600700"/>
          <a:ext cx="10477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17993</xdr:colOff>
      <xdr:row>13</xdr:row>
      <xdr:rowOff>0</xdr:rowOff>
    </xdr:to>
    <xdr:pic>
      <xdr:nvPicPr>
        <xdr:cNvPr id="5124" name="Picture 85" descr="08290-015 Sto-Flächenspachtel mit Softgriff abgerundet, 480 мм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6619875"/>
          <a:ext cx="1038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6351</xdr:colOff>
      <xdr:row>14</xdr:row>
      <xdr:rowOff>25400</xdr:rowOff>
    </xdr:to>
    <xdr:pic>
      <xdr:nvPicPr>
        <xdr:cNvPr id="5125" name="Picture 86" descr="08303-001 Sto-Japanspachtelsatz mit Leichtmetallrücken">
          <a:extLst>
            <a:ext uri="{FF2B5EF4-FFF2-40B4-BE49-F238E27FC236}">
              <a16:creationId xmlns:a16="http://schemas.microsoft.com/office/drawing/2014/main" id="{00000000-0008-0000-05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7762875"/>
          <a:ext cx="10477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6351</xdr:colOff>
      <xdr:row>16</xdr:row>
      <xdr:rowOff>0</xdr:rowOff>
    </xdr:to>
    <xdr:pic>
      <xdr:nvPicPr>
        <xdr:cNvPr id="5126" name="Picture 87" descr="08356-001 Sto-Stuckateurspachtel, 80 мм">
          <a:extLst>
            <a:ext uri="{FF2B5EF4-FFF2-40B4-BE49-F238E27FC236}">
              <a16:creationId xmlns:a16="http://schemas.microsoft.com/office/drawing/2014/main" id="{00000000-0008-0000-05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8791575"/>
          <a:ext cx="1047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504825</xdr:rowOff>
    </xdr:from>
    <xdr:to>
      <xdr:col>6</xdr:col>
      <xdr:colOff>6351</xdr:colOff>
      <xdr:row>18</xdr:row>
      <xdr:rowOff>19050</xdr:rowOff>
    </xdr:to>
    <xdr:pic>
      <xdr:nvPicPr>
        <xdr:cNvPr id="5127" name="Picture 88" descr="08313-028 Sto-Malerspachtel Profi, 50 мм">
          <a:extLst>
            <a:ext uri="{FF2B5EF4-FFF2-40B4-BE49-F238E27FC236}">
              <a16:creationId xmlns:a16="http://schemas.microsoft.com/office/drawing/2014/main" id="{00000000-0008-0000-0500-00000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9867900"/>
          <a:ext cx="10477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6351</xdr:colOff>
      <xdr:row>19</xdr:row>
      <xdr:rowOff>25400</xdr:rowOff>
    </xdr:to>
    <xdr:pic>
      <xdr:nvPicPr>
        <xdr:cNvPr id="5128" name="Picture 89" descr="08288-001 Sto-Glättekelle Profi 280 x 130 x 0,7 мм">
          <a:extLst>
            <a:ext uri="{FF2B5EF4-FFF2-40B4-BE49-F238E27FC236}">
              <a16:creationId xmlns:a16="http://schemas.microsoft.com/office/drawing/2014/main" id="{00000000-0008-0000-0500-00000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1077575"/>
          <a:ext cx="10477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6351</xdr:colOff>
      <xdr:row>22</xdr:row>
      <xdr:rowOff>0</xdr:rowOff>
    </xdr:to>
    <xdr:pic>
      <xdr:nvPicPr>
        <xdr:cNvPr id="5129" name="Picture 90" descr="08288-008 Sto-Glättekelle gezahnt 280 x 130 мм, 4 х 4">
          <a:extLst>
            <a:ext uri="{FF2B5EF4-FFF2-40B4-BE49-F238E27FC236}">
              <a16:creationId xmlns:a16="http://schemas.microsoft.com/office/drawing/2014/main" id="{00000000-0008-0000-05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087225"/>
          <a:ext cx="1047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6351</xdr:colOff>
      <xdr:row>23</xdr:row>
      <xdr:rowOff>25400</xdr:rowOff>
    </xdr:to>
    <xdr:pic>
      <xdr:nvPicPr>
        <xdr:cNvPr id="5130" name="Picture 91" descr="08288-002 Sto-Schweizer Glättekelle 500 x 130 x 0,7 мм">
          <a:extLst>
            <a:ext uri="{FF2B5EF4-FFF2-40B4-BE49-F238E27FC236}">
              <a16:creationId xmlns:a16="http://schemas.microsoft.com/office/drawing/2014/main" id="{00000000-0008-0000-0500-00000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3230225"/>
          <a:ext cx="10477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6351</xdr:colOff>
      <xdr:row>24</xdr:row>
      <xdr:rowOff>38100</xdr:rowOff>
    </xdr:to>
    <xdr:pic>
      <xdr:nvPicPr>
        <xdr:cNvPr id="5131" name="Picture 92" descr="08289-003 Sto-Glättekelle Profi Kunststoff Mini 160 x 80 x 3 мм">
          <a:extLst>
            <a:ext uri="{FF2B5EF4-FFF2-40B4-BE49-F238E27FC236}">
              <a16:creationId xmlns:a16="http://schemas.microsoft.com/office/drawing/2014/main" id="{00000000-0008-0000-0500-00000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4239875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6351</xdr:colOff>
      <xdr:row>26</xdr:row>
      <xdr:rowOff>19050</xdr:rowOff>
    </xdr:to>
    <xdr:pic>
      <xdr:nvPicPr>
        <xdr:cNvPr id="5132" name="Picture 93" descr="08289-009 Sto-Glättekelle Kunststoff mit Kunststoffgriff 280 x 140 x 2 мм">
          <a:extLst>
            <a:ext uri="{FF2B5EF4-FFF2-40B4-BE49-F238E27FC236}">
              <a16:creationId xmlns:a16="http://schemas.microsoft.com/office/drawing/2014/main" id="{00000000-0008-0000-05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5249525"/>
          <a:ext cx="10477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6351</xdr:colOff>
      <xdr:row>29</xdr:row>
      <xdr:rowOff>0</xdr:rowOff>
    </xdr:to>
    <xdr:pic>
      <xdr:nvPicPr>
        <xdr:cNvPr id="5133" name="Picture 94" descr="08376-002 Sto-Look Marmorino-Glättekelle 240 x 100 х 80 мм">
          <a:extLst>
            <a:ext uri="{FF2B5EF4-FFF2-40B4-BE49-F238E27FC236}">
              <a16:creationId xmlns:a16="http://schemas.microsoft.com/office/drawing/2014/main" id="{00000000-0008-0000-0500-00000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6335375"/>
          <a:ext cx="1047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6351</xdr:colOff>
      <xdr:row>30</xdr:row>
      <xdr:rowOff>6350</xdr:rowOff>
    </xdr:to>
    <xdr:pic>
      <xdr:nvPicPr>
        <xdr:cNvPr id="5134" name="Picture 95" descr="08327-001 Sto-Berner Putzkelle 140 мм">
          <a:extLst>
            <a:ext uri="{FF2B5EF4-FFF2-40B4-BE49-F238E27FC236}">
              <a16:creationId xmlns:a16="http://schemas.microsoft.com/office/drawing/2014/main" id="{00000000-0008-0000-05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7478375"/>
          <a:ext cx="10477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6</xdr:col>
      <xdr:colOff>6351</xdr:colOff>
      <xdr:row>32</xdr:row>
      <xdr:rowOff>25400</xdr:rowOff>
    </xdr:to>
    <xdr:pic>
      <xdr:nvPicPr>
        <xdr:cNvPr id="5135" name="Picture 96" descr="08268-002 Sto-Außen-Eckenkelle 130 x 100 мм">
          <a:extLst>
            <a:ext uri="{FF2B5EF4-FFF2-40B4-BE49-F238E27FC236}">
              <a16:creationId xmlns:a16="http://schemas.microsoft.com/office/drawing/2014/main" id="{00000000-0008-0000-0500-00000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9497675"/>
          <a:ext cx="10477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6351</xdr:colOff>
      <xdr:row>33</xdr:row>
      <xdr:rowOff>25400</xdr:rowOff>
    </xdr:to>
    <xdr:pic>
      <xdr:nvPicPr>
        <xdr:cNvPr id="5136" name="Picture 97" descr="08259-001 Sto-Bossenkelle">
          <a:extLst>
            <a:ext uri="{FF2B5EF4-FFF2-40B4-BE49-F238E27FC236}">
              <a16:creationId xmlns:a16="http://schemas.microsoft.com/office/drawing/2014/main" id="{00000000-0008-0000-0500-00001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0507325"/>
          <a:ext cx="10477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6351</xdr:colOff>
      <xdr:row>34</xdr:row>
      <xdr:rowOff>25400</xdr:rowOff>
    </xdr:to>
    <xdr:pic>
      <xdr:nvPicPr>
        <xdr:cNvPr id="5137" name="Picture 98" descr="08328-001 Sto-Reibebrett mit Schwammgummibelag grob 280 x 140 мм">
          <a:extLst>
            <a:ext uri="{FF2B5EF4-FFF2-40B4-BE49-F238E27FC236}">
              <a16:creationId xmlns:a16="http://schemas.microsoft.com/office/drawing/2014/main" id="{00000000-0008-0000-05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1516975"/>
          <a:ext cx="10477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6351</xdr:colOff>
      <xdr:row>35</xdr:row>
      <xdr:rowOff>25400</xdr:rowOff>
    </xdr:to>
    <xdr:pic>
      <xdr:nvPicPr>
        <xdr:cNvPr id="5138" name="Picture 99" descr="08328-002 Sto-Zellkautschukreibebrett">
          <a:extLst>
            <a:ext uri="{FF2B5EF4-FFF2-40B4-BE49-F238E27FC236}">
              <a16:creationId xmlns:a16="http://schemas.microsoft.com/office/drawing/2014/main" id="{00000000-0008-0000-0500-00001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2526625"/>
          <a:ext cx="10477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6351</xdr:colOff>
      <xdr:row>36</xdr:row>
      <xdr:rowOff>0</xdr:rowOff>
    </xdr:to>
    <xdr:pic>
      <xdr:nvPicPr>
        <xdr:cNvPr id="5139" name="Picture 100" descr="08301-001 StoLook Schwammscheibe 220 x 140 мм">
          <a:extLst>
            <a:ext uri="{FF2B5EF4-FFF2-40B4-BE49-F238E27FC236}">
              <a16:creationId xmlns:a16="http://schemas.microsoft.com/office/drawing/2014/main" id="{00000000-0008-0000-0500-00001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3536275"/>
          <a:ext cx="1047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4232</xdr:rowOff>
    </xdr:from>
    <xdr:to>
      <xdr:col>6</xdr:col>
      <xdr:colOff>11643</xdr:colOff>
      <xdr:row>41</xdr:row>
      <xdr:rowOff>21166</xdr:rowOff>
    </xdr:to>
    <xdr:pic>
      <xdr:nvPicPr>
        <xdr:cNvPr id="5140" name="Picture 101" descr="17100-002 Sto-Flachpinsel Standart 40 мм, дл">
          <a:extLst>
            <a:ext uri="{FF2B5EF4-FFF2-40B4-BE49-F238E27FC236}">
              <a16:creationId xmlns:a16="http://schemas.microsoft.com/office/drawing/2014/main" id="{00000000-0008-0000-0500-00001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1684" y="24621065"/>
          <a:ext cx="1104900" cy="197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</xdr:colOff>
      <xdr:row>41</xdr:row>
      <xdr:rowOff>0</xdr:rowOff>
    </xdr:from>
    <xdr:to>
      <xdr:col>6</xdr:col>
      <xdr:colOff>9526</xdr:colOff>
      <xdr:row>43</xdr:row>
      <xdr:rowOff>6350</xdr:rowOff>
    </xdr:to>
    <xdr:pic>
      <xdr:nvPicPr>
        <xdr:cNvPr id="5141" name="Picture 102" descr="17101-001 Sto-Heizkörperpinsel Standart hell 25 мм, дл">
          <a:extLst>
            <a:ext uri="{FF2B5EF4-FFF2-40B4-BE49-F238E27FC236}">
              <a16:creationId xmlns:a16="http://schemas.microsoft.com/office/drawing/2014/main" id="{00000000-0008-0000-0500-00001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2267" y="26574750"/>
          <a:ext cx="1090083" cy="1067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6351</xdr:colOff>
      <xdr:row>44</xdr:row>
      <xdr:rowOff>19050</xdr:rowOff>
    </xdr:to>
    <xdr:pic>
      <xdr:nvPicPr>
        <xdr:cNvPr id="5142" name="Picture 103" descr="17106-003 Sto-Flächenstreicher Orel®-Mix 135 мм, дл">
          <a:extLst>
            <a:ext uri="{FF2B5EF4-FFF2-40B4-BE49-F238E27FC236}">
              <a16:creationId xmlns:a16="http://schemas.microsoft.com/office/drawing/2014/main" id="{00000000-0008-0000-05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7584400"/>
          <a:ext cx="10477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6</xdr:col>
      <xdr:colOff>6351</xdr:colOff>
      <xdr:row>45</xdr:row>
      <xdr:rowOff>6350</xdr:rowOff>
    </xdr:to>
    <xdr:pic>
      <xdr:nvPicPr>
        <xdr:cNvPr id="5143" name="Picture 104" descr="17103-006 Sto-Flächenstreicher Standart grau 120 мм, дл">
          <a:extLst>
            <a:ext uri="{FF2B5EF4-FFF2-40B4-BE49-F238E27FC236}">
              <a16:creationId xmlns:a16="http://schemas.microsoft.com/office/drawing/2014/main" id="{00000000-0008-0000-0500-00001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8622625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6351</xdr:colOff>
      <xdr:row>46</xdr:row>
      <xdr:rowOff>0</xdr:rowOff>
    </xdr:to>
    <xdr:pic>
      <xdr:nvPicPr>
        <xdr:cNvPr id="5144" name="Picture 105" descr="17811-003 Sto-Fassadenwalze Standart 270 мм, Ø 96 мм">
          <a:extLst>
            <a:ext uri="{FF2B5EF4-FFF2-40B4-BE49-F238E27FC236}">
              <a16:creationId xmlns:a16="http://schemas.microsoft.com/office/drawing/2014/main" id="{00000000-0008-0000-0500-00001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9660850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</xdr:colOff>
      <xdr:row>50</xdr:row>
      <xdr:rowOff>0</xdr:rowOff>
    </xdr:from>
    <xdr:to>
      <xdr:col>6</xdr:col>
      <xdr:colOff>9527</xdr:colOff>
      <xdr:row>51</xdr:row>
      <xdr:rowOff>38100</xdr:rowOff>
    </xdr:to>
    <xdr:pic>
      <xdr:nvPicPr>
        <xdr:cNvPr id="5145" name="Picture 106" descr="17811-008 Sto-Malerwalze Standart Kutzflor 250 мм, Ø 72 мм">
          <a:extLst>
            <a:ext uri="{FF2B5EF4-FFF2-40B4-BE49-F238E27FC236}">
              <a16:creationId xmlns:a16="http://schemas.microsoft.com/office/drawing/2014/main" id="{00000000-0008-0000-0500-00001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0401" y="32372300"/>
          <a:ext cx="10795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51</xdr:row>
      <xdr:rowOff>19050</xdr:rowOff>
    </xdr:from>
    <xdr:to>
      <xdr:col>6</xdr:col>
      <xdr:colOff>6351</xdr:colOff>
      <xdr:row>52</xdr:row>
      <xdr:rowOff>0</xdr:rowOff>
    </xdr:to>
    <xdr:pic>
      <xdr:nvPicPr>
        <xdr:cNvPr id="5146" name="Picture 107" descr="17803-002 Sto-Lasurwalze Microfaser 250 мм, Ø 64 мм">
          <a:extLst>
            <a:ext uri="{FF2B5EF4-FFF2-40B4-BE49-F238E27FC236}">
              <a16:creationId xmlns:a16="http://schemas.microsoft.com/office/drawing/2014/main" id="{00000000-0008-0000-0500-00001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3375600"/>
          <a:ext cx="10477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6351</xdr:colOff>
      <xdr:row>56</xdr:row>
      <xdr:rowOff>19050</xdr:rowOff>
    </xdr:to>
    <xdr:pic>
      <xdr:nvPicPr>
        <xdr:cNvPr id="5150" name="Picture 111" descr="08219-004 Sto-Effektwalze Folie 180 мм">
          <a:extLst>
            <a:ext uri="{FF2B5EF4-FFF2-40B4-BE49-F238E27FC236}">
              <a16:creationId xmlns:a16="http://schemas.microsoft.com/office/drawing/2014/main" id="{00000000-0008-0000-05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0290750"/>
          <a:ext cx="10477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6351</xdr:colOff>
      <xdr:row>56</xdr:row>
      <xdr:rowOff>19050</xdr:rowOff>
    </xdr:to>
    <xdr:pic>
      <xdr:nvPicPr>
        <xdr:cNvPr id="5151" name="Picture 112" descr="08219-021 Sto-Effektwalze Leder gefaltet 180 мм">
          <a:extLst>
            <a:ext uri="{FF2B5EF4-FFF2-40B4-BE49-F238E27FC236}">
              <a16:creationId xmlns:a16="http://schemas.microsoft.com/office/drawing/2014/main" id="{00000000-0008-0000-0500-00001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0290750"/>
          <a:ext cx="10477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6351</xdr:colOff>
      <xdr:row>56</xdr:row>
      <xdr:rowOff>19050</xdr:rowOff>
    </xdr:to>
    <xdr:pic>
      <xdr:nvPicPr>
        <xdr:cNvPr id="5152" name="Picture 113" descr="08354-010 Sto-Strukturwalze grob 110 мм, Ø 35 мм, прямой">
          <a:extLst>
            <a:ext uri="{FF2B5EF4-FFF2-40B4-BE49-F238E27FC236}">
              <a16:creationId xmlns:a16="http://schemas.microsoft.com/office/drawing/2014/main" id="{00000000-0008-0000-0500-00002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0290750"/>
          <a:ext cx="10477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6351</xdr:colOff>
      <xdr:row>57</xdr:row>
      <xdr:rowOff>19050</xdr:rowOff>
    </xdr:to>
    <xdr:pic>
      <xdr:nvPicPr>
        <xdr:cNvPr id="5153" name="Picture 114" descr="08354-011 Sto-Strukturwalze grob 250 мм, Ø 74 мм, двустор">
          <a:extLst>
            <a:ext uri="{FF2B5EF4-FFF2-40B4-BE49-F238E27FC236}">
              <a16:creationId xmlns:a16="http://schemas.microsoft.com/office/drawing/2014/main" id="{00000000-0008-0000-05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1328975"/>
          <a:ext cx="10477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6351</xdr:colOff>
      <xdr:row>58</xdr:row>
      <xdr:rowOff>6350</xdr:rowOff>
    </xdr:to>
    <xdr:pic>
      <xdr:nvPicPr>
        <xdr:cNvPr id="5154" name="Picture 115" descr="Sto-Reliefwalze Eiche">
          <a:extLst>
            <a:ext uri="{FF2B5EF4-FFF2-40B4-BE49-F238E27FC236}">
              <a16:creationId xmlns:a16="http://schemas.microsoft.com/office/drawing/2014/main" id="{00000000-0008-0000-0500-00002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2367200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1000125</xdr:rowOff>
    </xdr:from>
    <xdr:to>
      <xdr:col>6</xdr:col>
      <xdr:colOff>6351</xdr:colOff>
      <xdr:row>63</xdr:row>
      <xdr:rowOff>0</xdr:rowOff>
    </xdr:to>
    <xdr:pic>
      <xdr:nvPicPr>
        <xdr:cNvPr id="5155" name="Picture 117" descr="08253-011 Sto-Abstreifgitter Kunststoff gelb 27 x 29 см">
          <a:extLst>
            <a:ext uri="{FF2B5EF4-FFF2-40B4-BE49-F238E27FC236}">
              <a16:creationId xmlns:a16="http://schemas.microsoft.com/office/drawing/2014/main" id="{00000000-0008-0000-0500-00002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8587025"/>
          <a:ext cx="1047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62</xdr:row>
      <xdr:rowOff>1028700</xdr:rowOff>
    </xdr:from>
    <xdr:to>
      <xdr:col>6</xdr:col>
      <xdr:colOff>6351</xdr:colOff>
      <xdr:row>64</xdr:row>
      <xdr:rowOff>19050</xdr:rowOff>
    </xdr:to>
    <xdr:pic>
      <xdr:nvPicPr>
        <xdr:cNvPr id="5156" name="Picture 118" descr="08281-004 Sto-Farbwanne 22 x 27 см">
          <a:extLst>
            <a:ext uri="{FF2B5EF4-FFF2-40B4-BE49-F238E27FC236}">
              <a16:creationId xmlns:a16="http://schemas.microsoft.com/office/drawing/2014/main" id="{00000000-0008-0000-05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9644300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46</xdr:row>
      <xdr:rowOff>409575</xdr:rowOff>
    </xdr:from>
    <xdr:to>
      <xdr:col>6</xdr:col>
      <xdr:colOff>6351</xdr:colOff>
      <xdr:row>49</xdr:row>
      <xdr:rowOff>0</xdr:rowOff>
    </xdr:to>
    <xdr:pic>
      <xdr:nvPicPr>
        <xdr:cNvPr id="5179" name="Picture 141" descr="17803-002 Sto-Lasurwalze Microfaser 250 мм, Ø 64 мм">
          <a:extLst>
            <a:ext uri="{FF2B5EF4-FFF2-40B4-BE49-F238E27FC236}">
              <a16:creationId xmlns:a16="http://schemas.microsoft.com/office/drawing/2014/main" id="{00000000-0008-0000-0500-00003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0708600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6351</xdr:colOff>
      <xdr:row>54</xdr:row>
      <xdr:rowOff>6350</xdr:rowOff>
    </xdr:to>
    <xdr:pic>
      <xdr:nvPicPr>
        <xdr:cNvPr id="5180" name="Picture 142" descr="08279-004 Sto-Heizkörperwalze Nylon 11 100 мм, Ø 43 мм">
          <a:extLst>
            <a:ext uri="{FF2B5EF4-FFF2-40B4-BE49-F238E27FC236}">
              <a16:creationId xmlns:a16="http://schemas.microsoft.com/office/drawing/2014/main" id="{00000000-0008-0000-0500-00003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5661600"/>
          <a:ext cx="10477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1</xdr:colOff>
      <xdr:row>62</xdr:row>
      <xdr:rowOff>19050</xdr:rowOff>
    </xdr:to>
    <xdr:pic>
      <xdr:nvPicPr>
        <xdr:cNvPr id="5181" name="Picture 143" descr="08369-009 Sto-Teleskopstange Aluminium blau 150-200 см">
          <a:extLst>
            <a:ext uri="{FF2B5EF4-FFF2-40B4-BE49-F238E27FC236}">
              <a16:creationId xmlns:a16="http://schemas.microsoft.com/office/drawing/2014/main" id="{00000000-0008-0000-0500-00003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9235" y="44263235"/>
          <a:ext cx="1086971" cy="1049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6351</xdr:colOff>
      <xdr:row>31</xdr:row>
      <xdr:rowOff>25400</xdr:rowOff>
    </xdr:to>
    <xdr:pic>
      <xdr:nvPicPr>
        <xdr:cNvPr id="5183" name="Picture 145" descr="08268-009 Sto-Inneneckenkelle 80x60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8488025"/>
          <a:ext cx="10477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6351</xdr:colOff>
      <xdr:row>53</xdr:row>
      <xdr:rowOff>1815</xdr:rowOff>
    </xdr:to>
    <xdr:pic>
      <xdr:nvPicPr>
        <xdr:cNvPr id="5184" name="Picture 146" descr="08278-006 Sto-Lackierwalze Nylon RS 8  250 мм Ø 60 мм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4604325"/>
          <a:ext cx="10477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6351</xdr:colOff>
      <xdr:row>55</xdr:row>
      <xdr:rowOff>0</xdr:rowOff>
    </xdr:to>
    <xdr:pic>
      <xdr:nvPicPr>
        <xdr:cNvPr id="5185" name="Picture 147" descr="08279-005 Sto-Heizkörperwalze Nylon RS8 100 мм, Ø 31 мм">
          <a:extLst>
            <a:ext uri="{FF2B5EF4-FFF2-40B4-BE49-F238E27FC236}">
              <a16:creationId xmlns:a16="http://schemas.microsoft.com/office/drawing/2014/main" id="{00000000-0008-0000-0500-00004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6747450"/>
          <a:ext cx="10477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6351</xdr:colOff>
      <xdr:row>59</xdr:row>
      <xdr:rowOff>19050</xdr:rowOff>
    </xdr:to>
    <xdr:pic>
      <xdr:nvPicPr>
        <xdr:cNvPr id="5186" name="Picture 148" descr="17807-003 Sto-Farbrollerbügel 2K Ø 8 мм, для валиков 18-20 см, дл">
          <a:extLst>
            <a:ext uri="{FF2B5EF4-FFF2-40B4-BE49-F238E27FC236}">
              <a16:creationId xmlns:a16="http://schemas.microsoft.com/office/drawing/2014/main" id="{00000000-0008-0000-0500-00004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3405425"/>
          <a:ext cx="10477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6351</xdr:colOff>
      <xdr:row>60</xdr:row>
      <xdr:rowOff>6350</xdr:rowOff>
    </xdr:to>
    <xdr:pic>
      <xdr:nvPicPr>
        <xdr:cNvPr id="5187" name="Picture 149" descr="17807-004 Sto-Farbrollerbügel 2K Ø 8 мм, для валиков 25-27 см, дл">
          <a:extLst>
            <a:ext uri="{FF2B5EF4-FFF2-40B4-BE49-F238E27FC236}">
              <a16:creationId xmlns:a16="http://schemas.microsoft.com/office/drawing/2014/main" id="{00000000-0008-0000-0500-00004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4443650"/>
          <a:ext cx="1047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9526</xdr:colOff>
      <xdr:row>61</xdr:row>
      <xdr:rowOff>0</xdr:rowOff>
    </xdr:to>
    <xdr:pic>
      <xdr:nvPicPr>
        <xdr:cNvPr id="5189" name="Picture 151" descr="17807-002 Sto-Farbrollerbügel 2K Ø 6 мм, для валиков 10-12 см, дл">
          <a:extLst>
            <a:ext uri="{FF2B5EF4-FFF2-40B4-BE49-F238E27FC236}">
              <a16:creationId xmlns:a16="http://schemas.microsoft.com/office/drawing/2014/main" id="{00000000-0008-0000-0500-00004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9235" y="43209882"/>
          <a:ext cx="1093321" cy="105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542925</xdr:rowOff>
    </xdr:from>
    <xdr:to>
      <xdr:col>6</xdr:col>
      <xdr:colOff>56093</xdr:colOff>
      <xdr:row>50</xdr:row>
      <xdr:rowOff>0</xdr:rowOff>
    </xdr:to>
    <xdr:pic>
      <xdr:nvPicPr>
        <xdr:cNvPr id="5203" name="Рисунок 86">
          <a:extLst>
            <a:ext uri="{FF2B5EF4-FFF2-40B4-BE49-F238E27FC236}">
              <a16:creationId xmlns:a16="http://schemas.microsoft.com/office/drawing/2014/main" id="{00000000-0008-0000-0500-00005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1727775"/>
          <a:ext cx="1076325" cy="600075"/>
        </a:xfrm>
        <a:prstGeom prst="rect">
          <a:avLst/>
        </a:prstGeom>
        <a:solidFill>
          <a:srgbClr val="93CDDD">
            <a:alpha val="38823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6351</xdr:colOff>
      <xdr:row>60</xdr:row>
      <xdr:rowOff>6350</xdr:rowOff>
    </xdr:to>
    <xdr:pic>
      <xdr:nvPicPr>
        <xdr:cNvPr id="5204" name="Picture 148" descr="17807-003 Sto-Farbrollerbügel 2K Ø 8 мм, для валиков 18-20 см, дл">
          <a:extLst>
            <a:ext uri="{FF2B5EF4-FFF2-40B4-BE49-F238E27FC236}">
              <a16:creationId xmlns:a16="http://schemas.microsoft.com/office/drawing/2014/main" id="{00000000-0008-0000-0500-00005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4443650"/>
          <a:ext cx="1047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502920</xdr:colOff>
          <xdr:row>0</xdr:row>
          <xdr:rowOff>152400</xdr:rowOff>
        </xdr:from>
        <xdr:to>
          <xdr:col>13</xdr:col>
          <xdr:colOff>563880</xdr:colOff>
          <xdr:row>0</xdr:row>
          <xdr:rowOff>868680</xdr:rowOff>
        </xdr:to>
        <xdr:sp macro="" textlink="">
          <xdr:nvSpPr>
            <xdr:cNvPr id="5121" name="Button 4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24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Добавить в заказ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0</xdr:row>
          <xdr:rowOff>487680</xdr:rowOff>
        </xdr:from>
        <xdr:to>
          <xdr:col>16</xdr:col>
          <xdr:colOff>746760</xdr:colOff>
          <xdr:row>0</xdr:row>
          <xdr:rowOff>1013460</xdr:rowOff>
        </xdr:to>
        <xdr:sp macro="" textlink="">
          <xdr:nvSpPr>
            <xdr:cNvPr id="6147" name="Button 4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24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Добавить в заказ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PUBLIC/1.Sales/!!!%20&#1055;&#1088;&#1072;&#1081;&#1089;-&#1083;&#1080;&#1089;&#1090;/!&#1055;&#1088;&#1072;&#1081;&#1089;-&#1083;&#1080;&#1089;&#1090;&#1099;%2019.07.2021/&#1058;&#1077;&#1089;&#1090;&#1086;&#1074;&#1099;&#1081;%20&#1087;&#1088;&#1072;&#1081;&#1089;/&#1055;&#1088;&#1072;&#1081;&#1089;-&#1083;&#1080;&#1089;&#1090;%20&#1089;%20&#1092;&#1086;&#1088;&#1084;&#1086;&#1081;%20&#1079;&#1072;&#1082;&#1072;&#1079;&#1072;_28.04.2021%20v0_&#1089;%20&#1050;&#1055;_14.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каза"/>
      <sheetName val="1. ФАСАД"/>
      <sheetName val="2. ИНТЕРЬЕР"/>
      <sheetName val="3. STOMIX"/>
      <sheetName val="4. Базы"/>
      <sheetName val="5. Ведра. Инструмент"/>
      <sheetName val="6. Полы"/>
      <sheetName val="7. Колоранты"/>
      <sheetName val="8. Надбавки"/>
      <sheetName val="Транспортные услуги 2021"/>
      <sheetName val="Расх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00861-002</v>
          </cell>
          <cell r="B3" t="str">
            <v xml:space="preserve">StoPlex W </v>
          </cell>
          <cell r="C3">
            <v>0.1</v>
          </cell>
          <cell r="D3">
            <v>0.4</v>
          </cell>
          <cell r="E3" t="str">
            <v>л/м²</v>
          </cell>
        </row>
        <row r="4">
          <cell r="A4" t="str">
            <v>00861-001</v>
          </cell>
          <cell r="B4" t="str">
            <v xml:space="preserve">StoPlex W </v>
          </cell>
          <cell r="C4">
            <v>0.1</v>
          </cell>
          <cell r="D4">
            <v>0.4</v>
          </cell>
          <cell r="E4" t="str">
            <v>л/м²</v>
          </cell>
        </row>
        <row r="5">
          <cell r="A5" t="str">
            <v>00856-013</v>
          </cell>
          <cell r="B5" t="str">
            <v>StoPrim Grundex</v>
          </cell>
          <cell r="C5">
            <v>0.2</v>
          </cell>
          <cell r="D5">
            <v>1</v>
          </cell>
          <cell r="E5" t="str">
            <v>л/м²</v>
          </cell>
        </row>
        <row r="6">
          <cell r="A6" t="str">
            <v>00856-012</v>
          </cell>
          <cell r="B6" t="str">
            <v>StoPrim Grundex</v>
          </cell>
          <cell r="C6">
            <v>0.2</v>
          </cell>
          <cell r="D6">
            <v>1</v>
          </cell>
          <cell r="E6" t="str">
            <v>л/м²</v>
          </cell>
        </row>
        <row r="7">
          <cell r="A7" t="str">
            <v>08401-009</v>
          </cell>
          <cell r="B7" t="str">
            <v>Sto-Allgrund AF, белая</v>
          </cell>
          <cell r="C7">
            <v>0.15</v>
          </cell>
          <cell r="D7">
            <v>0.2</v>
          </cell>
          <cell r="E7" t="str">
            <v>л/м²</v>
          </cell>
        </row>
        <row r="8">
          <cell r="A8" t="str">
            <v>08401-011</v>
          </cell>
          <cell r="B8" t="str">
            <v>Sto-Allgrund AF getönt (колерованная)</v>
          </cell>
          <cell r="C8">
            <v>0.15</v>
          </cell>
          <cell r="D8">
            <v>0.2</v>
          </cell>
          <cell r="E8" t="str">
            <v>л/м²</v>
          </cell>
        </row>
        <row r="9">
          <cell r="A9" t="str">
            <v>08408-001</v>
          </cell>
          <cell r="B9" t="str">
            <v>StoPrim Protect AF</v>
          </cell>
          <cell r="C9">
            <v>0.11</v>
          </cell>
          <cell r="D9">
            <v>0.2</v>
          </cell>
          <cell r="E9" t="str">
            <v>л/м²</v>
          </cell>
        </row>
        <row r="10">
          <cell r="A10" t="str">
            <v>08408-003</v>
          </cell>
          <cell r="B10" t="str">
            <v>StoPrim Protect AF</v>
          </cell>
          <cell r="C10">
            <v>0.11</v>
          </cell>
          <cell r="D10">
            <v>0.2</v>
          </cell>
          <cell r="E10" t="str">
            <v>л/м²</v>
          </cell>
        </row>
        <row r="11">
          <cell r="A11" t="str">
            <v>00889-005</v>
          </cell>
          <cell r="B11" t="str">
            <v xml:space="preserve">StoPrim Fungal </v>
          </cell>
          <cell r="C11">
            <v>0.15</v>
          </cell>
          <cell r="D11">
            <v>0.2</v>
          </cell>
          <cell r="E11" t="str">
            <v>л/м²</v>
          </cell>
        </row>
        <row r="12">
          <cell r="A12" t="str">
            <v>00889-001</v>
          </cell>
          <cell r="B12" t="str">
            <v xml:space="preserve">StoPrim Fungal </v>
          </cell>
          <cell r="C12">
            <v>0.15</v>
          </cell>
          <cell r="D12">
            <v>0.2</v>
          </cell>
          <cell r="E12" t="str">
            <v>л/м²</v>
          </cell>
        </row>
        <row r="13">
          <cell r="A13" t="str">
            <v>00810-015</v>
          </cell>
          <cell r="B13" t="str">
            <v>StoPrim Micro</v>
          </cell>
          <cell r="C13">
            <v>0.06</v>
          </cell>
          <cell r="D13">
            <v>0.1</v>
          </cell>
          <cell r="E13" t="str">
            <v>л/м²</v>
          </cell>
        </row>
        <row r="14">
          <cell r="A14" t="str">
            <v>00515-001</v>
          </cell>
          <cell r="B14" t="str">
            <v>StoSilco HC</v>
          </cell>
          <cell r="C14">
            <v>0.1</v>
          </cell>
          <cell r="D14">
            <v>0.2</v>
          </cell>
          <cell r="E14" t="str">
            <v>кг/м²</v>
          </cell>
        </row>
        <row r="15">
          <cell r="A15" t="str">
            <v>00801-118</v>
          </cell>
          <cell r="B15" t="str">
            <v>Sto-Putzgrund natur (натурального цвета)</v>
          </cell>
          <cell r="C15">
            <v>0.2</v>
          </cell>
          <cell r="D15">
            <v>0.3</v>
          </cell>
          <cell r="E15" t="str">
            <v>кг/м²</v>
          </cell>
        </row>
        <row r="16">
          <cell r="A16" t="str">
            <v>00801-122</v>
          </cell>
          <cell r="B16" t="str">
            <v>Sto-Putzgrund getönt (колерованная) C1</v>
          </cell>
          <cell r="C16">
            <v>0.2</v>
          </cell>
          <cell r="D16">
            <v>0.3</v>
          </cell>
          <cell r="E16" t="str">
            <v>кг/м²</v>
          </cell>
        </row>
        <row r="17">
          <cell r="A17" t="str">
            <v>00801_118</v>
          </cell>
          <cell r="B17" t="str">
            <v>Sto-Putzgrund natur (натурального цвета)</v>
          </cell>
          <cell r="C17">
            <v>0.2</v>
          </cell>
          <cell r="D17">
            <v>0.3</v>
          </cell>
          <cell r="E17" t="str">
            <v>кг/м²</v>
          </cell>
        </row>
        <row r="18">
          <cell r="A18" t="str">
            <v>00801_122</v>
          </cell>
          <cell r="B18" t="str">
            <v>Sto-Putzgrund getönt (колерованная) C1</v>
          </cell>
          <cell r="C18">
            <v>0.2</v>
          </cell>
          <cell r="D18">
            <v>0.3</v>
          </cell>
          <cell r="E18" t="str">
            <v>кг/м²</v>
          </cell>
        </row>
        <row r="19">
          <cell r="A19" t="str">
            <v>00801-119</v>
          </cell>
          <cell r="B19" t="str">
            <v>Sto-Putzgrund natur (натурального цвета)</v>
          </cell>
          <cell r="C19">
            <v>0.2</v>
          </cell>
          <cell r="D19">
            <v>0.3</v>
          </cell>
          <cell r="E19" t="str">
            <v>кг/м²</v>
          </cell>
        </row>
        <row r="20">
          <cell r="A20" t="str">
            <v>00801-123</v>
          </cell>
          <cell r="B20" t="str">
            <v>Sto-Putzgrund getönt (колерованная) C1</v>
          </cell>
          <cell r="C20">
            <v>0.2</v>
          </cell>
          <cell r="D20">
            <v>0.3</v>
          </cell>
          <cell r="E20" t="str">
            <v>кг/м²</v>
          </cell>
        </row>
        <row r="21">
          <cell r="A21" t="str">
            <v>00801-120</v>
          </cell>
          <cell r="B21" t="str">
            <v>Sto-Putzgrund natur (натурального цвета)</v>
          </cell>
          <cell r="C21">
            <v>0.2</v>
          </cell>
          <cell r="D21">
            <v>0.3</v>
          </cell>
          <cell r="E21" t="str">
            <v>кг/м²</v>
          </cell>
        </row>
        <row r="22">
          <cell r="A22" t="str">
            <v>00801-124</v>
          </cell>
          <cell r="B22" t="str">
            <v>Sto-Putzgrund getönt (колерованная) C1</v>
          </cell>
          <cell r="C22">
            <v>0.2</v>
          </cell>
          <cell r="D22">
            <v>0.3</v>
          </cell>
          <cell r="E22" t="str">
            <v>кг/м²</v>
          </cell>
        </row>
        <row r="23">
          <cell r="A23" t="str">
            <v>00804-001</v>
          </cell>
          <cell r="B23" t="str">
            <v>StoPrep Miral natur (натурального цвета)</v>
          </cell>
          <cell r="C23">
            <v>0.2</v>
          </cell>
          <cell r="D23">
            <v>0.4</v>
          </cell>
          <cell r="E23" t="str">
            <v>кг/м²</v>
          </cell>
        </row>
        <row r="24">
          <cell r="A24" t="str">
            <v>00804-020</v>
          </cell>
          <cell r="B24" t="str">
            <v>StoPrep Miral getönt (колерованное) C1</v>
          </cell>
          <cell r="C24">
            <v>0.2</v>
          </cell>
          <cell r="D24">
            <v>0.4</v>
          </cell>
          <cell r="E24" t="str">
            <v>кг/м²</v>
          </cell>
        </row>
        <row r="25">
          <cell r="A25" t="str">
            <v>00747-001</v>
          </cell>
          <cell r="B25" t="str">
            <v>StoLevell Deco weiss (белая)</v>
          </cell>
          <cell r="C25">
            <v>1.2</v>
          </cell>
          <cell r="D25">
            <v>1.8</v>
          </cell>
          <cell r="E25" t="str">
            <v>кг/м²</v>
          </cell>
        </row>
        <row r="26">
          <cell r="A26" t="str">
            <v>00747-002</v>
          </cell>
          <cell r="B26" t="str">
            <v>StoLevell Deco getönt (колерованная) C1</v>
          </cell>
          <cell r="C26">
            <v>1.2</v>
          </cell>
          <cell r="D26">
            <v>1.8</v>
          </cell>
          <cell r="E26" t="str">
            <v>кг/м²</v>
          </cell>
        </row>
        <row r="27">
          <cell r="A27" t="str">
            <v>00163-006</v>
          </cell>
          <cell r="B27" t="str">
            <v>Sto-Rissfüller fein (мелкозернистый)</v>
          </cell>
          <cell r="C27">
            <v>1</v>
          </cell>
          <cell r="D27" t="str">
            <v>н/д</v>
          </cell>
          <cell r="E27" t="str">
            <v>кг/м²</v>
          </cell>
        </row>
        <row r="28">
          <cell r="A28" t="str">
            <v>00163-001</v>
          </cell>
          <cell r="B28" t="str">
            <v>Sto-Rissfüller fein (мелкозернистый)</v>
          </cell>
          <cell r="C28">
            <v>1</v>
          </cell>
          <cell r="D28" t="str">
            <v>н/д</v>
          </cell>
          <cell r="E28" t="str">
            <v>кг/м²</v>
          </cell>
        </row>
        <row r="29">
          <cell r="A29" t="str">
            <v>00845-006</v>
          </cell>
          <cell r="B29" t="str">
            <v>StoMiral FL Vario</v>
          </cell>
          <cell r="C29">
            <v>3.2</v>
          </cell>
          <cell r="D29">
            <v>12</v>
          </cell>
          <cell r="E29" t="str">
            <v>кг/м²</v>
          </cell>
        </row>
        <row r="30">
          <cell r="A30" t="str">
            <v>01817-001</v>
          </cell>
          <cell r="B30" t="str">
            <v>StoSeal F 505 grau (серый), картридж 310 мл</v>
          </cell>
          <cell r="C30">
            <v>0.04</v>
          </cell>
          <cell r="D30" t="str">
            <v>н/д</v>
          </cell>
          <cell r="E30" t="str">
            <v>л/м.п.</v>
          </cell>
        </row>
        <row r="31">
          <cell r="A31" t="str">
            <v>01817-002</v>
          </cell>
          <cell r="B31" t="str">
            <v>StoSeal F 505 grau (серый),  600 мл</v>
          </cell>
          <cell r="C31">
            <v>0.02</v>
          </cell>
          <cell r="D31" t="str">
            <v>н/д</v>
          </cell>
          <cell r="E31" t="str">
            <v>л/м.п.</v>
          </cell>
        </row>
        <row r="32">
          <cell r="A32" t="str">
            <v>01812-001</v>
          </cell>
          <cell r="B32" t="str">
            <v>StoSeal F 505 weiss (белый), картридж 310 мл</v>
          </cell>
          <cell r="C32">
            <v>0.04</v>
          </cell>
          <cell r="D32" t="str">
            <v>н/д</v>
          </cell>
          <cell r="E32" t="str">
            <v>л/м.п.</v>
          </cell>
        </row>
        <row r="33">
          <cell r="A33" t="str">
            <v>01812-002</v>
          </cell>
          <cell r="B33" t="str">
            <v>StoSeal F 505 weiss (белый), 600 мл</v>
          </cell>
          <cell r="C33">
            <v>0.02</v>
          </cell>
          <cell r="D33" t="str">
            <v>н/д</v>
          </cell>
          <cell r="E33" t="str">
            <v>л/м.п.</v>
          </cell>
        </row>
        <row r="34">
          <cell r="A34" t="str">
            <v>00130-001</v>
          </cell>
          <cell r="B34" t="str">
            <v>Stolit K 1,0 weiss (белая)</v>
          </cell>
          <cell r="C34">
            <v>1.8</v>
          </cell>
          <cell r="D34">
            <v>1.9</v>
          </cell>
          <cell r="E34" t="str">
            <v>кг/м²</v>
          </cell>
        </row>
        <row r="35">
          <cell r="A35" t="str">
            <v>00130-005</v>
          </cell>
          <cell r="B35" t="str">
            <v>Stolit K 1,0 getönt (колерованная) C1</v>
          </cell>
          <cell r="C35">
            <v>1.8</v>
          </cell>
          <cell r="D35">
            <v>1.9</v>
          </cell>
          <cell r="E35" t="str">
            <v>кг/м²</v>
          </cell>
        </row>
        <row r="36">
          <cell r="A36" t="str">
            <v>00131-001</v>
          </cell>
          <cell r="B36" t="str">
            <v>Stolit K 1,5 weiss (белая)</v>
          </cell>
          <cell r="C36">
            <v>2.2999999999999998</v>
          </cell>
          <cell r="D36">
            <v>2.4</v>
          </cell>
          <cell r="E36" t="str">
            <v>кг/м²</v>
          </cell>
        </row>
        <row r="37">
          <cell r="A37" t="str">
            <v>00131-053</v>
          </cell>
          <cell r="B37" t="str">
            <v>Stolit K 1,5 getönt (колерованная) C1</v>
          </cell>
          <cell r="C37">
            <v>2.2999999999999998</v>
          </cell>
          <cell r="D37">
            <v>2.4</v>
          </cell>
          <cell r="E37" t="str">
            <v>кг/м²</v>
          </cell>
        </row>
        <row r="38">
          <cell r="A38" t="str">
            <v>00132-001</v>
          </cell>
          <cell r="B38" t="str">
            <v>Stolit K 2,0 weiss (белая)</v>
          </cell>
          <cell r="C38">
            <v>3</v>
          </cell>
          <cell r="D38">
            <v>3.1</v>
          </cell>
          <cell r="E38" t="str">
            <v>кг/м²</v>
          </cell>
        </row>
        <row r="39">
          <cell r="A39" t="str">
            <v>00132-003</v>
          </cell>
          <cell r="B39" t="str">
            <v>Stolit K 2,0 getönt (колерованная) C1</v>
          </cell>
          <cell r="C39">
            <v>3</v>
          </cell>
          <cell r="D39">
            <v>3.1</v>
          </cell>
          <cell r="E39" t="str">
            <v>кг/м²</v>
          </cell>
        </row>
        <row r="40">
          <cell r="A40" t="str">
            <v>00134-001</v>
          </cell>
          <cell r="B40" t="str">
            <v>Stolit K 3,0 weiss (белая)</v>
          </cell>
          <cell r="C40">
            <v>4.3</v>
          </cell>
          <cell r="D40">
            <v>4.4000000000000004</v>
          </cell>
          <cell r="E40" t="str">
            <v>кг/м²</v>
          </cell>
        </row>
        <row r="41">
          <cell r="A41" t="str">
            <v>00134-003</v>
          </cell>
          <cell r="B41" t="str">
            <v>Stolit K 3,0 getönt (колерованная) C1</v>
          </cell>
          <cell r="C41">
            <v>4.3</v>
          </cell>
          <cell r="D41">
            <v>4.4000000000000004</v>
          </cell>
          <cell r="E41" t="str">
            <v>кг/м²</v>
          </cell>
        </row>
        <row r="42">
          <cell r="A42" t="str">
            <v>00135-001</v>
          </cell>
          <cell r="B42" t="str">
            <v>Stolit K 6,0 weiss (белая)</v>
          </cell>
          <cell r="C42">
            <v>6</v>
          </cell>
          <cell r="D42">
            <v>6.1</v>
          </cell>
          <cell r="E42" t="str">
            <v>кг/м²</v>
          </cell>
        </row>
        <row r="43">
          <cell r="A43" t="str">
            <v>00135-002</v>
          </cell>
          <cell r="B43" t="str">
            <v>Stolit K 6,0 getönt (колерованная) C1</v>
          </cell>
          <cell r="C43">
            <v>6</v>
          </cell>
          <cell r="D43">
            <v>6.1</v>
          </cell>
          <cell r="E43" t="str">
            <v>кг/м²</v>
          </cell>
        </row>
        <row r="44">
          <cell r="A44" t="str">
            <v>00141-001</v>
          </cell>
          <cell r="B44" t="str">
            <v>Stolit R 1,5 weiss (белая)</v>
          </cell>
          <cell r="C44">
            <v>2.2000000000000002</v>
          </cell>
          <cell r="D44">
            <v>2.2999999999999998</v>
          </cell>
          <cell r="E44" t="str">
            <v>кг/м²</v>
          </cell>
        </row>
        <row r="45">
          <cell r="A45" t="str">
            <v>00141-046</v>
          </cell>
          <cell r="B45" t="str">
            <v xml:space="preserve">Stolit R 1,5 getönt (колерованная) C1 </v>
          </cell>
          <cell r="C45">
            <v>2.2000000000000002</v>
          </cell>
          <cell r="D45">
            <v>2.2999999999999998</v>
          </cell>
          <cell r="E45" t="str">
            <v>кг/м²</v>
          </cell>
        </row>
        <row r="46">
          <cell r="A46" t="str">
            <v>00142-002</v>
          </cell>
          <cell r="B46" t="str">
            <v>Stolit R 2,0 weiss (белая)</v>
          </cell>
          <cell r="C46">
            <v>2.7</v>
          </cell>
          <cell r="D46">
            <v>2.8</v>
          </cell>
          <cell r="E46" t="str">
            <v>кг/м²</v>
          </cell>
        </row>
        <row r="47">
          <cell r="A47" t="str">
            <v>00142-047</v>
          </cell>
          <cell r="B47" t="str">
            <v>Stolit R 2,0 getönt (колерованная) C1</v>
          </cell>
          <cell r="C47">
            <v>2.7</v>
          </cell>
          <cell r="D47">
            <v>2.8</v>
          </cell>
          <cell r="E47" t="str">
            <v>кг/м²</v>
          </cell>
        </row>
        <row r="48">
          <cell r="A48" t="str">
            <v>00143-001</v>
          </cell>
          <cell r="B48" t="str">
            <v>Stolit R 3,0 weiss (белая)</v>
          </cell>
          <cell r="C48">
            <v>3.5</v>
          </cell>
          <cell r="D48">
            <v>3.6</v>
          </cell>
          <cell r="E48" t="str">
            <v>кг/м²</v>
          </cell>
        </row>
        <row r="49">
          <cell r="A49" t="str">
            <v>00143-048</v>
          </cell>
          <cell r="B49" t="str">
            <v>Stolit R 3,0 getönt (колерованная) C1</v>
          </cell>
          <cell r="C49">
            <v>3.5</v>
          </cell>
          <cell r="D49">
            <v>3.6</v>
          </cell>
          <cell r="E49" t="str">
            <v>кг/м²</v>
          </cell>
        </row>
        <row r="50">
          <cell r="A50" t="str">
            <v>00144-001</v>
          </cell>
          <cell r="B50" t="str">
            <v>Stolit R 6,0 weiss (белая)</v>
          </cell>
          <cell r="C50">
            <v>5.6</v>
          </cell>
          <cell r="D50">
            <v>5.7</v>
          </cell>
          <cell r="E50" t="str">
            <v>кг/м²</v>
          </cell>
        </row>
        <row r="51">
          <cell r="A51" t="str">
            <v>00144-003</v>
          </cell>
          <cell r="B51" t="str">
            <v>Stolit R 6,0 getönt (колерованная) C1</v>
          </cell>
          <cell r="C51">
            <v>5.6</v>
          </cell>
          <cell r="D51">
            <v>5.7</v>
          </cell>
          <cell r="E51" t="str">
            <v>кг/м²</v>
          </cell>
        </row>
        <row r="52">
          <cell r="A52" t="str">
            <v>00183-001</v>
          </cell>
          <cell r="B52" t="str">
            <v>Stolit MP weiss (белая)</v>
          </cell>
          <cell r="C52">
            <v>1.2</v>
          </cell>
          <cell r="D52">
            <v>4</v>
          </cell>
          <cell r="E52" t="str">
            <v>кг/м²</v>
          </cell>
        </row>
        <row r="53">
          <cell r="A53" t="str">
            <v>00183-014</v>
          </cell>
          <cell r="B53" t="str">
            <v>Stolit MP getönt (колерованная) C1</v>
          </cell>
          <cell r="C53">
            <v>1.2</v>
          </cell>
          <cell r="D53">
            <v>4</v>
          </cell>
          <cell r="E53" t="str">
            <v>кг/м²</v>
          </cell>
        </row>
        <row r="54">
          <cell r="A54" t="str">
            <v>01247_001</v>
          </cell>
          <cell r="B54" t="str">
            <v>StoMarlit K 1.0 weiss (белая)</v>
          </cell>
          <cell r="C54">
            <v>1.9</v>
          </cell>
          <cell r="D54">
            <v>2</v>
          </cell>
          <cell r="E54" t="str">
            <v>кг/м²</v>
          </cell>
        </row>
        <row r="55">
          <cell r="A55" t="str">
            <v>01247_003</v>
          </cell>
          <cell r="B55" t="str">
            <v>StoMarlit K 1.0  getönt (колерованная)  C1</v>
          </cell>
          <cell r="C55">
            <v>1.9</v>
          </cell>
          <cell r="D55">
            <v>2</v>
          </cell>
          <cell r="E55" t="str">
            <v>кг/м²</v>
          </cell>
        </row>
        <row r="56">
          <cell r="A56" t="str">
            <v>02131_001</v>
          </cell>
          <cell r="B56" t="str">
            <v>StoMarlit K 1.5 weiss (белая)</v>
          </cell>
          <cell r="C56">
            <v>2.4</v>
          </cell>
          <cell r="D56">
            <v>2.5</v>
          </cell>
          <cell r="E56" t="str">
            <v>кг/м²</v>
          </cell>
        </row>
        <row r="57">
          <cell r="A57" t="str">
            <v>02131_002</v>
          </cell>
          <cell r="B57" t="str">
            <v>StoMarlit K 1.5  getönt (колерованная)  C1</v>
          </cell>
          <cell r="C57">
            <v>2.4</v>
          </cell>
          <cell r="D57">
            <v>2.5</v>
          </cell>
          <cell r="E57" t="str">
            <v>кг/м²</v>
          </cell>
        </row>
        <row r="58">
          <cell r="A58" t="str">
            <v>02132_001</v>
          </cell>
          <cell r="B58" t="str">
            <v>StoMarlit K 2.0 weiss (белая)</v>
          </cell>
          <cell r="C58">
            <v>3.1</v>
          </cell>
          <cell r="D58">
            <v>3.2</v>
          </cell>
          <cell r="E58" t="str">
            <v>кг/м²</v>
          </cell>
        </row>
        <row r="59">
          <cell r="A59" t="str">
            <v>02132_002</v>
          </cell>
          <cell r="B59" t="str">
            <v>StoMarlit K 2.0 getönt (колерованная) C1</v>
          </cell>
          <cell r="C59">
            <v>3.1</v>
          </cell>
          <cell r="D59">
            <v>3.2</v>
          </cell>
          <cell r="E59" t="str">
            <v>кг/м²</v>
          </cell>
        </row>
        <row r="60">
          <cell r="A60" t="str">
            <v>02142_001</v>
          </cell>
          <cell r="B60" t="str">
            <v>StoMarlit R 2.0 weiss (белая)</v>
          </cell>
          <cell r="C60">
            <v>2.8</v>
          </cell>
          <cell r="D60">
            <v>2.9</v>
          </cell>
          <cell r="E60" t="str">
            <v>кг/м²</v>
          </cell>
        </row>
        <row r="61">
          <cell r="A61" t="str">
            <v>02142_002</v>
          </cell>
          <cell r="B61" t="str">
            <v>StoMarlit R 2.0 getönt (колерованная) C1</v>
          </cell>
          <cell r="C61">
            <v>2.8</v>
          </cell>
          <cell r="D61">
            <v>2.9</v>
          </cell>
          <cell r="E61" t="str">
            <v>кг/м²</v>
          </cell>
        </row>
        <row r="62">
          <cell r="A62" t="str">
            <v>00152-061</v>
          </cell>
          <cell r="B62" t="str">
            <v>Sto-Superlit K 2,0 403  (размер зерна 2,00 мм)</v>
          </cell>
          <cell r="C62">
            <v>5</v>
          </cell>
          <cell r="D62">
            <v>6</v>
          </cell>
          <cell r="E62" t="str">
            <v>кг/м²</v>
          </cell>
        </row>
        <row r="63">
          <cell r="A63" t="str">
            <v>00152-076</v>
          </cell>
          <cell r="B63" t="str">
            <v>Sto-Superlit K 2,0 404  (размер зерна 2,00 мм)</v>
          </cell>
          <cell r="C63">
            <v>5</v>
          </cell>
          <cell r="D63">
            <v>6</v>
          </cell>
          <cell r="E63" t="str">
            <v>кг/м²</v>
          </cell>
        </row>
        <row r="64">
          <cell r="A64" t="str">
            <v>00152-062</v>
          </cell>
          <cell r="B64" t="str">
            <v>Sto-Superlit K 2,0 405  (размер зерна 2,00 мм)</v>
          </cell>
          <cell r="C64">
            <v>5</v>
          </cell>
          <cell r="D64">
            <v>6</v>
          </cell>
          <cell r="E64" t="str">
            <v>кг/м²</v>
          </cell>
        </row>
        <row r="65">
          <cell r="A65" t="str">
            <v>00152-063</v>
          </cell>
          <cell r="B65" t="str">
            <v>Sto-Superlit K 2,0 409  (размер зерна 2,00 мм)</v>
          </cell>
          <cell r="C65">
            <v>5</v>
          </cell>
          <cell r="D65">
            <v>6</v>
          </cell>
          <cell r="E65" t="str">
            <v>кг/м²</v>
          </cell>
        </row>
        <row r="66">
          <cell r="A66" t="str">
            <v>00152-077</v>
          </cell>
          <cell r="B66" t="str">
            <v>Sto-Superlit K 2,0 411  (размер зерна 2,00 мм)</v>
          </cell>
          <cell r="C66">
            <v>5</v>
          </cell>
          <cell r="D66">
            <v>6</v>
          </cell>
          <cell r="E66" t="str">
            <v>кг/м²</v>
          </cell>
        </row>
        <row r="67">
          <cell r="A67" t="str">
            <v>00152-078</v>
          </cell>
          <cell r="B67" t="str">
            <v>Sto-Superlit K 2,0 412  (размер зерна 2,00 мм)</v>
          </cell>
          <cell r="C67">
            <v>5</v>
          </cell>
          <cell r="D67">
            <v>6</v>
          </cell>
          <cell r="E67" t="str">
            <v>кг/м²</v>
          </cell>
        </row>
        <row r="68">
          <cell r="A68" t="str">
            <v>00152-064</v>
          </cell>
          <cell r="B68" t="str">
            <v>Sto-Superlit K 2,0 413  (размер зерна 2,00 мм)</v>
          </cell>
          <cell r="C68">
            <v>5</v>
          </cell>
          <cell r="D68">
            <v>6</v>
          </cell>
          <cell r="E68" t="str">
            <v>кг/м²</v>
          </cell>
        </row>
        <row r="69">
          <cell r="A69" t="str">
            <v>00152-079</v>
          </cell>
          <cell r="B69" t="str">
            <v>Sto-Superlit K 2,0 414  (размер зерна 2,00 мм)</v>
          </cell>
          <cell r="C69">
            <v>5</v>
          </cell>
          <cell r="D69">
            <v>6</v>
          </cell>
          <cell r="E69" t="str">
            <v>кг/м²</v>
          </cell>
        </row>
        <row r="70">
          <cell r="A70" t="str">
            <v>00152-065</v>
          </cell>
          <cell r="B70" t="str">
            <v>Sto-Superlit K 2,0 415  (размер зерна 2,00 мм)</v>
          </cell>
          <cell r="C70">
            <v>5</v>
          </cell>
          <cell r="D70">
            <v>6</v>
          </cell>
          <cell r="E70" t="str">
            <v>кг/м²</v>
          </cell>
        </row>
        <row r="71">
          <cell r="A71" t="str">
            <v>00152-080</v>
          </cell>
          <cell r="B71" t="str">
            <v>Sto-Superlit K 2,0 416  (размер зерна 2,00 мм)</v>
          </cell>
          <cell r="C71">
            <v>5</v>
          </cell>
          <cell r="D71">
            <v>6</v>
          </cell>
          <cell r="E71" t="str">
            <v>кг/м²</v>
          </cell>
        </row>
        <row r="72">
          <cell r="A72" t="str">
            <v>00152-030</v>
          </cell>
          <cell r="B72" t="str">
            <v>Sto-Superlit K 2,0 800  (размер зерна 2,00 мм)</v>
          </cell>
          <cell r="C72">
            <v>5</v>
          </cell>
          <cell r="D72">
            <v>6</v>
          </cell>
          <cell r="E72" t="str">
            <v>кг/м²</v>
          </cell>
        </row>
        <row r="73">
          <cell r="A73" t="str">
            <v>00152-041</v>
          </cell>
          <cell r="B73" t="str">
            <v>Sto-Superlit K 2,0 818  (размер зерна 2,00 мм)</v>
          </cell>
          <cell r="C73">
            <v>5</v>
          </cell>
          <cell r="D73">
            <v>6</v>
          </cell>
          <cell r="E73" t="str">
            <v>кг/м²</v>
          </cell>
        </row>
        <row r="74">
          <cell r="A74" t="str">
            <v>00152-043</v>
          </cell>
          <cell r="B74" t="str">
            <v>Sto-Superlit K 2,0 820  (размер зерна 2,00 мм)</v>
          </cell>
          <cell r="C74">
            <v>5</v>
          </cell>
          <cell r="D74">
            <v>6</v>
          </cell>
          <cell r="E74" t="str">
            <v>кг/м²</v>
          </cell>
        </row>
        <row r="75">
          <cell r="A75" t="str">
            <v>00152-044</v>
          </cell>
          <cell r="B75" t="str">
            <v>Sto-Superlit K 2,0 821  (размер зерна 2,00 мм)</v>
          </cell>
          <cell r="C75">
            <v>5</v>
          </cell>
          <cell r="D75">
            <v>6</v>
          </cell>
          <cell r="E75" t="str">
            <v>кг/м²</v>
          </cell>
        </row>
        <row r="76">
          <cell r="A76" t="str">
            <v>00152-047</v>
          </cell>
          <cell r="B76" t="str">
            <v>Sto-Superlit K 2,0 824  (размер зерна 2,00 мм)</v>
          </cell>
          <cell r="C76">
            <v>5</v>
          </cell>
          <cell r="D76">
            <v>6</v>
          </cell>
          <cell r="E76" t="str">
            <v>кг/м²</v>
          </cell>
        </row>
        <row r="77">
          <cell r="A77" t="str">
            <v>00152-050</v>
          </cell>
          <cell r="B77" t="str">
            <v>Sto-Superlit K 2,0 827  (размер зерна 2,00 мм)</v>
          </cell>
          <cell r="C77">
            <v>5</v>
          </cell>
          <cell r="D77">
            <v>6</v>
          </cell>
          <cell r="E77" t="str">
            <v>кг/м²</v>
          </cell>
        </row>
        <row r="78">
          <cell r="A78" t="str">
            <v>00152-051</v>
          </cell>
          <cell r="B78" t="str">
            <v>Sto-Superlit K 2,0 828  (размер зерна 2,00 мм)</v>
          </cell>
          <cell r="C78">
            <v>5</v>
          </cell>
          <cell r="D78">
            <v>6</v>
          </cell>
          <cell r="E78" t="str">
            <v>кг/м²</v>
          </cell>
        </row>
        <row r="79">
          <cell r="A79" t="str">
            <v>00152-052</v>
          </cell>
          <cell r="B79" t="str">
            <v>Sto-Superlit K 2,0 829  (размер зерна 2,00 мм)</v>
          </cell>
          <cell r="C79">
            <v>5</v>
          </cell>
          <cell r="D79">
            <v>6</v>
          </cell>
          <cell r="E79" t="str">
            <v>кг/м²</v>
          </cell>
        </row>
        <row r="80">
          <cell r="A80" t="str">
            <v>00152-054</v>
          </cell>
          <cell r="B80" t="str">
            <v>Sto-Superlit K 2,0 831  (размер зерна 2,00 мм)</v>
          </cell>
          <cell r="C80">
            <v>5</v>
          </cell>
          <cell r="D80">
            <v>6</v>
          </cell>
          <cell r="E80" t="str">
            <v>кг/м²</v>
          </cell>
        </row>
        <row r="81">
          <cell r="A81" t="str">
            <v>00152-055</v>
          </cell>
          <cell r="B81" t="str">
            <v>Sto-Superlit K 2,0 832  (размер зерна 2,00 мм)</v>
          </cell>
          <cell r="C81">
            <v>5</v>
          </cell>
          <cell r="D81">
            <v>6</v>
          </cell>
          <cell r="E81" t="str">
            <v>кг/м²</v>
          </cell>
        </row>
        <row r="82">
          <cell r="A82" t="str">
            <v>00152-056</v>
          </cell>
          <cell r="B82" t="str">
            <v>Sto-Superlit K 2,0 833  (размер зерна 2,00 мм)</v>
          </cell>
          <cell r="C82">
            <v>5</v>
          </cell>
          <cell r="D82">
            <v>6</v>
          </cell>
          <cell r="E82" t="str">
            <v>кг/м²</v>
          </cell>
        </row>
        <row r="83">
          <cell r="A83" t="str">
            <v>00152-057</v>
          </cell>
          <cell r="B83" t="str">
            <v>Sto-Superlit K 2,0 834  (размер зерна 2,00 мм)</v>
          </cell>
          <cell r="C83">
            <v>5</v>
          </cell>
          <cell r="D83">
            <v>6</v>
          </cell>
          <cell r="E83" t="str">
            <v>кг/м²</v>
          </cell>
        </row>
        <row r="84">
          <cell r="A84" t="str">
            <v>00152-059</v>
          </cell>
          <cell r="B84" t="str">
            <v>Sto-Superlit K 2,0 836  (размер зерна 2,00 мм)</v>
          </cell>
          <cell r="C84">
            <v>5</v>
          </cell>
          <cell r="D84">
            <v>6</v>
          </cell>
          <cell r="E84" t="str">
            <v>кг/м²</v>
          </cell>
        </row>
        <row r="85">
          <cell r="A85" t="str">
            <v>00152-083</v>
          </cell>
          <cell r="B85" t="str">
            <v>Sto-Superlit K 2,0 841  (размер зерна 2,00 мм)</v>
          </cell>
          <cell r="C85">
            <v>5</v>
          </cell>
          <cell r="D85">
            <v>6</v>
          </cell>
          <cell r="E85" t="str">
            <v>кг/м²</v>
          </cell>
        </row>
        <row r="86">
          <cell r="A86" t="str">
            <v>00152-084</v>
          </cell>
          <cell r="B86" t="str">
            <v>Sto-Superlit K 2,0 842  (размер зерна 2,00 мм)</v>
          </cell>
          <cell r="C86">
            <v>5</v>
          </cell>
          <cell r="D86">
            <v>6</v>
          </cell>
          <cell r="E86" t="str">
            <v>кг/м²</v>
          </cell>
        </row>
        <row r="87">
          <cell r="A87" t="str">
            <v>00966-001</v>
          </cell>
          <cell r="B87" t="str">
            <v>Stolit Effect weiss (белая)</v>
          </cell>
          <cell r="C87">
            <v>4</v>
          </cell>
          <cell r="D87">
            <v>5.5</v>
          </cell>
          <cell r="E87" t="str">
            <v>кг/м²</v>
          </cell>
        </row>
        <row r="88">
          <cell r="A88" t="str">
            <v>00966-002</v>
          </cell>
          <cell r="B88" t="str">
            <v>Stolit Effect getönt (колерованная) C1</v>
          </cell>
          <cell r="C88">
            <v>4</v>
          </cell>
          <cell r="D88">
            <v>5.5</v>
          </cell>
          <cell r="E88" t="str">
            <v>кг/м²</v>
          </cell>
        </row>
        <row r="89">
          <cell r="A89" t="str">
            <v>04366-003</v>
          </cell>
          <cell r="B89" t="str">
            <v>Stolit Milano natur (натурального цвета)</v>
          </cell>
          <cell r="C89">
            <v>1</v>
          </cell>
          <cell r="D89">
            <v>2.5</v>
          </cell>
          <cell r="E89" t="str">
            <v>кг/м²</v>
          </cell>
        </row>
        <row r="90">
          <cell r="A90" t="str">
            <v>04366-004</v>
          </cell>
          <cell r="B90" t="str">
            <v>Stolit Milano getönt (колерованная) C1</v>
          </cell>
          <cell r="C90">
            <v>1</v>
          </cell>
          <cell r="D90">
            <v>2.5</v>
          </cell>
          <cell r="E90" t="str">
            <v>кг/м²</v>
          </cell>
        </row>
        <row r="91">
          <cell r="A91" t="str">
            <v>01383-001</v>
          </cell>
          <cell r="B91" t="str">
            <v>StoNivellit weiss (белая)</v>
          </cell>
          <cell r="C91">
            <v>3.3</v>
          </cell>
          <cell r="D91">
            <v>3.5</v>
          </cell>
          <cell r="E91" t="str">
            <v>кг/м²</v>
          </cell>
        </row>
        <row r="92">
          <cell r="A92" t="str">
            <v>01383-008</v>
          </cell>
          <cell r="B92" t="str">
            <v xml:space="preserve">StoNivellit getönt (колерованная) C1  </v>
          </cell>
          <cell r="C92">
            <v>3.3</v>
          </cell>
          <cell r="D92">
            <v>3.5</v>
          </cell>
          <cell r="E92" t="str">
            <v>кг/м²</v>
          </cell>
        </row>
        <row r="93">
          <cell r="A93" t="str">
            <v>01220-001</v>
          </cell>
          <cell r="B93" t="str">
            <v>StoSilco K 1,0 fein weiss (мелкозернистая белая)</v>
          </cell>
          <cell r="C93">
            <v>2</v>
          </cell>
          <cell r="D93">
            <v>2.1</v>
          </cell>
          <cell r="E93" t="str">
            <v>кг/м²</v>
          </cell>
        </row>
        <row r="94">
          <cell r="A94" t="str">
            <v>01220-024</v>
          </cell>
          <cell r="B94" t="str">
            <v>StoSilco K 1,0 fein getönt (мелкозернистая колерованная) C1</v>
          </cell>
          <cell r="C94">
            <v>2</v>
          </cell>
          <cell r="D94">
            <v>2.1</v>
          </cell>
          <cell r="E94" t="str">
            <v>кг/м²</v>
          </cell>
        </row>
        <row r="95">
          <cell r="A95" t="str">
            <v>01218-001</v>
          </cell>
          <cell r="B95" t="str">
            <v>StoSilco K 1,5  weiss (белая)</v>
          </cell>
          <cell r="C95">
            <v>2.2999999999999998</v>
          </cell>
          <cell r="D95">
            <v>2.4</v>
          </cell>
          <cell r="E95" t="str">
            <v>кг/м²</v>
          </cell>
        </row>
        <row r="96">
          <cell r="A96" t="str">
            <v>01218-043</v>
          </cell>
          <cell r="B96" t="str">
            <v xml:space="preserve">StoSilco K 1,5  getönt (колерованная) C1 </v>
          </cell>
          <cell r="C96">
            <v>2.2999999999999998</v>
          </cell>
          <cell r="D96">
            <v>2.4</v>
          </cell>
          <cell r="E96" t="str">
            <v>кг/м²</v>
          </cell>
        </row>
        <row r="97">
          <cell r="A97" t="str">
            <v>00186-001</v>
          </cell>
          <cell r="B97" t="str">
            <v>StoSilco K 2,0 weiss (белая)</v>
          </cell>
          <cell r="C97">
            <v>3</v>
          </cell>
          <cell r="D97">
            <v>3.1</v>
          </cell>
          <cell r="E97" t="str">
            <v>кг/м²</v>
          </cell>
        </row>
        <row r="98">
          <cell r="A98" t="str">
            <v>00186-026</v>
          </cell>
          <cell r="B98" t="str">
            <v xml:space="preserve">StoSilco K 2,0 getönt (колерованная) C1 </v>
          </cell>
          <cell r="C98">
            <v>3</v>
          </cell>
          <cell r="D98">
            <v>3.1</v>
          </cell>
          <cell r="E98" t="str">
            <v>кг/м²</v>
          </cell>
        </row>
        <row r="99">
          <cell r="A99" t="str">
            <v>00187-001</v>
          </cell>
          <cell r="B99" t="str">
            <v>StoSilco K 3,0 weiss (белая)</v>
          </cell>
          <cell r="C99">
            <v>4.3</v>
          </cell>
          <cell r="D99">
            <v>4.4000000000000004</v>
          </cell>
          <cell r="E99" t="str">
            <v>кг/м²</v>
          </cell>
        </row>
        <row r="100">
          <cell r="A100" t="str">
            <v>00187-028</v>
          </cell>
          <cell r="B100" t="str">
            <v>StoSilco K 3,0 getönt (колерованная) C1</v>
          </cell>
          <cell r="C100">
            <v>4.3</v>
          </cell>
          <cell r="D100">
            <v>4.4000000000000004</v>
          </cell>
          <cell r="E100" t="str">
            <v>кг/м²</v>
          </cell>
        </row>
        <row r="101">
          <cell r="A101" t="str">
            <v>01219-001</v>
          </cell>
          <cell r="B101" t="str">
            <v>StoSilco R 1,5 weiss (белая)</v>
          </cell>
          <cell r="C101">
            <v>2.2000000000000002</v>
          </cell>
          <cell r="D101">
            <v>2.2999999999999998</v>
          </cell>
          <cell r="E101" t="str">
            <v>кг/м²</v>
          </cell>
        </row>
        <row r="102">
          <cell r="A102" t="str">
            <v>01219-018</v>
          </cell>
          <cell r="B102" t="str">
            <v>StoSilco R 1,5 getönt  (колерованная) C1</v>
          </cell>
          <cell r="C102">
            <v>2.2000000000000002</v>
          </cell>
          <cell r="D102">
            <v>2.2999999999999998</v>
          </cell>
          <cell r="E102" t="str">
            <v>кг/м²</v>
          </cell>
        </row>
        <row r="103">
          <cell r="A103" t="str">
            <v>00188-001</v>
          </cell>
          <cell r="B103" t="str">
            <v>StoSilco R 2,0 weiss (белая)</v>
          </cell>
          <cell r="C103">
            <v>2.7</v>
          </cell>
          <cell r="D103">
            <v>2.8</v>
          </cell>
          <cell r="E103" t="str">
            <v>кг/м²</v>
          </cell>
        </row>
        <row r="104">
          <cell r="A104" t="str">
            <v>00188-023</v>
          </cell>
          <cell r="B104" t="str">
            <v>StoSilco R 2,0 getönt  (колерованная) C1</v>
          </cell>
          <cell r="C104">
            <v>2.7</v>
          </cell>
          <cell r="D104">
            <v>2.8</v>
          </cell>
          <cell r="E104" t="str">
            <v>кг/м²</v>
          </cell>
        </row>
        <row r="105">
          <cell r="A105" t="str">
            <v>00189-001</v>
          </cell>
          <cell r="B105" t="str">
            <v>StoSilco R 3,0 weiss (белая)</v>
          </cell>
          <cell r="C105">
            <v>3.5</v>
          </cell>
          <cell r="D105">
            <v>3.6</v>
          </cell>
          <cell r="E105" t="str">
            <v>кг/м²</v>
          </cell>
        </row>
        <row r="106">
          <cell r="A106" t="str">
            <v>00189-024</v>
          </cell>
          <cell r="B106" t="str">
            <v>StoSilco R 3,0 getönt (колерованная) C1</v>
          </cell>
          <cell r="C106">
            <v>3.5</v>
          </cell>
          <cell r="D106">
            <v>3.6</v>
          </cell>
          <cell r="E106" t="str">
            <v>кг/м²</v>
          </cell>
        </row>
        <row r="107">
          <cell r="A107" t="str">
            <v>01214-001</v>
          </cell>
          <cell r="B107" t="str">
            <v>StoSilco MP weiss (белая)</v>
          </cell>
          <cell r="C107">
            <v>1.2</v>
          </cell>
          <cell r="D107">
            <v>4</v>
          </cell>
          <cell r="E107" t="str">
            <v>кг/м²</v>
          </cell>
        </row>
        <row r="108">
          <cell r="A108" t="str">
            <v>01214-013</v>
          </cell>
          <cell r="B108" t="str">
            <v>StoSilco MP getönt (колерованная) C1</v>
          </cell>
          <cell r="C108">
            <v>1.2</v>
          </cell>
          <cell r="D108">
            <v>4</v>
          </cell>
          <cell r="E108" t="str">
            <v>кг/м²</v>
          </cell>
        </row>
        <row r="109">
          <cell r="A109" t="str">
            <v>14524_002</v>
          </cell>
          <cell r="B109" t="str">
            <v>Sto-Silkolit K 1,0 weiss (белая)</v>
          </cell>
          <cell r="C109">
            <v>1.9</v>
          </cell>
          <cell r="D109">
            <v>1.9</v>
          </cell>
          <cell r="E109" t="str">
            <v>кг/м²</v>
          </cell>
        </row>
        <row r="110">
          <cell r="A110" t="str">
            <v>14524_001</v>
          </cell>
          <cell r="B110" t="str">
            <v>Sto-Silkolit K 1,0 getönt  (колерованная) C1</v>
          </cell>
          <cell r="C110">
            <v>1.9</v>
          </cell>
          <cell r="D110">
            <v>1.9</v>
          </cell>
          <cell r="E110" t="str">
            <v>кг/м²</v>
          </cell>
        </row>
        <row r="111">
          <cell r="A111" t="str">
            <v>14006_031</v>
          </cell>
          <cell r="B111" t="str">
            <v>Sto-Silkolit K 1,5 weiss (белая)</v>
          </cell>
          <cell r="C111">
            <v>2.4</v>
          </cell>
          <cell r="D111">
            <v>2.5</v>
          </cell>
          <cell r="E111" t="str">
            <v>кг/м²</v>
          </cell>
        </row>
        <row r="112">
          <cell r="A112" t="str">
            <v>14006_032</v>
          </cell>
          <cell r="B112" t="str">
            <v>Sto-Silkolit K 1,5 getönt  (колерованная) C1</v>
          </cell>
          <cell r="C112">
            <v>2.4</v>
          </cell>
          <cell r="D112">
            <v>2.5</v>
          </cell>
          <cell r="E112" t="str">
            <v>кг/м²</v>
          </cell>
        </row>
        <row r="113">
          <cell r="A113" t="str">
            <v>14007_037</v>
          </cell>
          <cell r="B113" t="str">
            <v>Sto-Silkolit K 2,0 weiss (белая)</v>
          </cell>
          <cell r="C113">
            <v>3.1</v>
          </cell>
          <cell r="D113">
            <v>3.2</v>
          </cell>
          <cell r="E113" t="str">
            <v>кг/м²</v>
          </cell>
        </row>
        <row r="114">
          <cell r="A114" t="str">
            <v>14007_036</v>
          </cell>
          <cell r="B114" t="str">
            <v>Sto-Silkolit K 2,0 getönt (колерованная) C1</v>
          </cell>
          <cell r="C114">
            <v>3.1</v>
          </cell>
          <cell r="D114">
            <v>3.2</v>
          </cell>
          <cell r="E114" t="str">
            <v>кг/м²</v>
          </cell>
        </row>
        <row r="115">
          <cell r="A115" t="str">
            <v>14009_002</v>
          </cell>
          <cell r="B115" t="str">
            <v>Sto-Silkolit R 2,0 weiss (белая)</v>
          </cell>
          <cell r="C115">
            <v>3</v>
          </cell>
          <cell r="D115">
            <v>3.1</v>
          </cell>
          <cell r="E115" t="str">
            <v>кг/м²</v>
          </cell>
        </row>
        <row r="116">
          <cell r="A116" t="str">
            <v>14009_001</v>
          </cell>
          <cell r="B116" t="str">
            <v>Sto-Silkolit R 2,0 getönt (колерованная) C1</v>
          </cell>
          <cell r="C116">
            <v>3</v>
          </cell>
          <cell r="D116">
            <v>3.1</v>
          </cell>
          <cell r="E116" t="str">
            <v>кг/м²</v>
          </cell>
        </row>
        <row r="117">
          <cell r="A117" t="str">
            <v>04096-001</v>
          </cell>
          <cell r="B117" t="str">
            <v>StoLotusan  K 1,0  weiss (белая)</v>
          </cell>
          <cell r="C117">
            <v>1.9</v>
          </cell>
          <cell r="D117">
            <v>2</v>
          </cell>
          <cell r="E117" t="str">
            <v>кг/м²</v>
          </cell>
        </row>
        <row r="118">
          <cell r="A118" t="str">
            <v>04096-002</v>
          </cell>
          <cell r="B118" t="str">
            <v>StoLotusan  K 1,0  getönt (колерованная) C1</v>
          </cell>
          <cell r="C118">
            <v>1.9</v>
          </cell>
          <cell r="D118">
            <v>2</v>
          </cell>
          <cell r="E118" t="str">
            <v>кг/м²</v>
          </cell>
        </row>
        <row r="119">
          <cell r="A119" t="str">
            <v>04790-001</v>
          </cell>
          <cell r="B119" t="str">
            <v>StoLotusan  K 1,5  weiss (белая)</v>
          </cell>
          <cell r="C119">
            <v>2.4</v>
          </cell>
          <cell r="D119">
            <v>2.5</v>
          </cell>
          <cell r="E119" t="str">
            <v>кг/м²</v>
          </cell>
        </row>
        <row r="120">
          <cell r="A120" t="str">
            <v>04790-002</v>
          </cell>
          <cell r="B120" t="str">
            <v>StoLotusan  K 1,5  getönt (колерованная) C1</v>
          </cell>
          <cell r="C120">
            <v>2.4</v>
          </cell>
          <cell r="D120">
            <v>2.5</v>
          </cell>
          <cell r="E120" t="str">
            <v>кг/м²</v>
          </cell>
        </row>
        <row r="121">
          <cell r="A121" t="str">
            <v>04430-005</v>
          </cell>
          <cell r="B121" t="str">
            <v>StoLotusan  K 2,0 weiss (белая)</v>
          </cell>
          <cell r="C121">
            <v>3.2</v>
          </cell>
          <cell r="D121">
            <v>3.3</v>
          </cell>
          <cell r="E121" t="str">
            <v>кг/м²</v>
          </cell>
        </row>
        <row r="122">
          <cell r="A122" t="str">
            <v>04430-006</v>
          </cell>
          <cell r="B122" t="str">
            <v>StoLotusan  K 2,0 getönt (колерованная) C1</v>
          </cell>
          <cell r="C122">
            <v>3.2</v>
          </cell>
          <cell r="D122">
            <v>3.3</v>
          </cell>
          <cell r="E122" t="str">
            <v>кг/м²</v>
          </cell>
        </row>
        <row r="123">
          <cell r="A123" t="str">
            <v>04432-001</v>
          </cell>
          <cell r="B123" t="str">
            <v>StoLotusan  K 3,0 weiss (белая)</v>
          </cell>
          <cell r="C123">
            <v>4.3</v>
          </cell>
          <cell r="D123">
            <v>4.4000000000000004</v>
          </cell>
          <cell r="E123" t="str">
            <v>кг/м²</v>
          </cell>
        </row>
        <row r="124">
          <cell r="A124" t="str">
            <v>04432-002</v>
          </cell>
          <cell r="B124" t="str">
            <v>StoLotusan  K 3,0 getönt (колерованная) C1</v>
          </cell>
          <cell r="C124">
            <v>4.3</v>
          </cell>
          <cell r="D124">
            <v>4.4000000000000004</v>
          </cell>
          <cell r="E124" t="str">
            <v>кг/м²</v>
          </cell>
        </row>
        <row r="125">
          <cell r="A125" t="str">
            <v>04792-001</v>
          </cell>
          <cell r="B125" t="str">
            <v>StoLotusan MP weiss (белая)</v>
          </cell>
          <cell r="C125">
            <v>1.2</v>
          </cell>
          <cell r="D125">
            <v>4</v>
          </cell>
          <cell r="E125" t="str">
            <v>кг/м²</v>
          </cell>
        </row>
        <row r="126">
          <cell r="A126" t="str">
            <v>04792-002</v>
          </cell>
          <cell r="B126" t="str">
            <v>StoLotusan MP getönt (колерованная) C1</v>
          </cell>
          <cell r="C126">
            <v>1.2</v>
          </cell>
          <cell r="D126">
            <v>4</v>
          </cell>
          <cell r="E126" t="str">
            <v>кг/м²</v>
          </cell>
        </row>
        <row r="127">
          <cell r="A127" t="str">
            <v>02119-001</v>
          </cell>
          <cell r="B127" t="str">
            <v>StoSil  K 1,0  weiss (белая)</v>
          </cell>
          <cell r="C127">
            <v>2.1</v>
          </cell>
          <cell r="D127">
            <v>2.2000000000000002</v>
          </cell>
          <cell r="E127" t="str">
            <v>кг/м²</v>
          </cell>
        </row>
        <row r="128">
          <cell r="A128" t="str">
            <v>02119-002</v>
          </cell>
          <cell r="B128" t="str">
            <v>StoSil  K 1,0  getönt (колерованная) C1</v>
          </cell>
          <cell r="C128">
            <v>2.1</v>
          </cell>
          <cell r="D128">
            <v>2.2000000000000002</v>
          </cell>
          <cell r="E128" t="str">
            <v>кг/м²</v>
          </cell>
        </row>
        <row r="129">
          <cell r="A129" t="str">
            <v>00103-001</v>
          </cell>
          <cell r="B129" t="str">
            <v>StoSil  K 1,5  weiss (белая)</v>
          </cell>
          <cell r="C129">
            <v>2.2999999999999998</v>
          </cell>
          <cell r="D129">
            <v>2.4</v>
          </cell>
          <cell r="E129" t="str">
            <v>кг/м²</v>
          </cell>
        </row>
        <row r="130">
          <cell r="A130" t="str">
            <v>00103-039</v>
          </cell>
          <cell r="B130" t="str">
            <v>StoSil  K 1,5  getönt (колерованная) C1</v>
          </cell>
          <cell r="C130">
            <v>2.2999999999999998</v>
          </cell>
          <cell r="D130">
            <v>2.4</v>
          </cell>
          <cell r="E130" t="str">
            <v>кг/м²</v>
          </cell>
        </row>
        <row r="131">
          <cell r="A131" t="str">
            <v>00104-001</v>
          </cell>
          <cell r="B131" t="str">
            <v>StoSil  K 2,0 weiss (белая)</v>
          </cell>
          <cell r="C131">
            <v>3</v>
          </cell>
          <cell r="D131">
            <v>3.1</v>
          </cell>
          <cell r="E131" t="str">
            <v>кг/м²</v>
          </cell>
        </row>
        <row r="132">
          <cell r="A132" t="str">
            <v>00104-039</v>
          </cell>
          <cell r="B132" t="str">
            <v>StoSil  K 2,0 getönt (колерованная) C1</v>
          </cell>
          <cell r="C132">
            <v>3</v>
          </cell>
          <cell r="D132">
            <v>3.1</v>
          </cell>
          <cell r="E132" t="str">
            <v>кг/м²</v>
          </cell>
        </row>
        <row r="133">
          <cell r="A133" t="str">
            <v>00105-001</v>
          </cell>
          <cell r="B133" t="str">
            <v>StoSil  K 3,0 weiss (белая)</v>
          </cell>
          <cell r="C133">
            <v>4.3</v>
          </cell>
          <cell r="D133">
            <v>4.4000000000000004</v>
          </cell>
          <cell r="E133" t="str">
            <v>кг/м²</v>
          </cell>
        </row>
        <row r="134">
          <cell r="A134" t="str">
            <v>00105-038</v>
          </cell>
          <cell r="B134" t="str">
            <v>StoSil  K 3,0 getönt (колерованная) C1</v>
          </cell>
          <cell r="C134">
            <v>4.3</v>
          </cell>
          <cell r="D134">
            <v>4.4000000000000004</v>
          </cell>
          <cell r="E134" t="str">
            <v>кг/м²</v>
          </cell>
        </row>
        <row r="135">
          <cell r="A135" t="str">
            <v>00107-001</v>
          </cell>
          <cell r="B135" t="str">
            <v>StoSil  R 1.5 weiss (белая)</v>
          </cell>
          <cell r="C135">
            <v>2.2999999999999998</v>
          </cell>
          <cell r="D135">
            <v>2.4</v>
          </cell>
          <cell r="E135" t="str">
            <v>кг/м²</v>
          </cell>
        </row>
        <row r="136">
          <cell r="A136" t="str">
            <v>00107-036</v>
          </cell>
          <cell r="B136" t="str">
            <v>StoSil  R 1.5 getönt (колерованная) C1</v>
          </cell>
          <cell r="C136">
            <v>2.2999999999999998</v>
          </cell>
          <cell r="D136">
            <v>2.4</v>
          </cell>
          <cell r="E136" t="str">
            <v>кг/м²</v>
          </cell>
        </row>
        <row r="137">
          <cell r="A137" t="str">
            <v>00108-001</v>
          </cell>
          <cell r="B137" t="str">
            <v>StoSil  R 2,0 weiss (белая)</v>
          </cell>
          <cell r="C137">
            <v>3</v>
          </cell>
          <cell r="D137">
            <v>3.1</v>
          </cell>
          <cell r="E137" t="str">
            <v>кг/м²</v>
          </cell>
        </row>
        <row r="138">
          <cell r="A138" t="str">
            <v>00108-038</v>
          </cell>
          <cell r="B138" t="str">
            <v>StoSil  R 2,0 getönt (колерованная) C1</v>
          </cell>
          <cell r="C138">
            <v>3</v>
          </cell>
          <cell r="D138">
            <v>3.1</v>
          </cell>
          <cell r="E138" t="str">
            <v>кг/м²</v>
          </cell>
        </row>
        <row r="139">
          <cell r="A139" t="str">
            <v>00109-001</v>
          </cell>
          <cell r="B139" t="str">
            <v>StoSil  R 3,0 weiss (белая)</v>
          </cell>
          <cell r="C139">
            <v>3.9</v>
          </cell>
          <cell r="D139">
            <v>4</v>
          </cell>
          <cell r="E139" t="str">
            <v>кг/м²</v>
          </cell>
        </row>
        <row r="140">
          <cell r="A140" t="str">
            <v>00109-039</v>
          </cell>
          <cell r="B140" t="str">
            <v>StoSil  R 3,0 getönt (колерованная) C1</v>
          </cell>
          <cell r="C140">
            <v>3.9</v>
          </cell>
          <cell r="D140">
            <v>4</v>
          </cell>
          <cell r="E140" t="str">
            <v>кг/м²</v>
          </cell>
        </row>
        <row r="141">
          <cell r="A141" t="str">
            <v>00110-001</v>
          </cell>
          <cell r="B141" t="str">
            <v>StoSil MP weiss (белая)</v>
          </cell>
          <cell r="C141">
            <v>1.2</v>
          </cell>
          <cell r="D141">
            <v>4</v>
          </cell>
          <cell r="E141" t="str">
            <v>кг/м²</v>
          </cell>
        </row>
        <row r="142">
          <cell r="A142" t="str">
            <v>00110-034</v>
          </cell>
          <cell r="B142" t="str">
            <v>StoSil MP getönt (колерованная) C1</v>
          </cell>
          <cell r="C142">
            <v>1.2</v>
          </cell>
          <cell r="D142">
            <v>4</v>
          </cell>
          <cell r="E142" t="str">
            <v>кг/м²</v>
          </cell>
        </row>
        <row r="143">
          <cell r="A143" t="str">
            <v>01505_001</v>
          </cell>
          <cell r="B143" t="str">
            <v>Sto-Strukturputz K 1,5 weiss (белая)</v>
          </cell>
          <cell r="C143">
            <v>1.9</v>
          </cell>
          <cell r="D143">
            <v>2</v>
          </cell>
          <cell r="E143" t="str">
            <v>кг/м²</v>
          </cell>
        </row>
        <row r="144">
          <cell r="A144" t="str">
            <v>01502_004</v>
          </cell>
          <cell r="B144" t="str">
            <v>Sto-Strukturputz K 2,0 weiss (белая)</v>
          </cell>
          <cell r="C144">
            <v>2.4</v>
          </cell>
          <cell r="D144">
            <v>2.5</v>
          </cell>
          <cell r="E144" t="str">
            <v>кг/м²</v>
          </cell>
        </row>
        <row r="145">
          <cell r="A145" t="str">
            <v>01512_001</v>
          </cell>
          <cell r="B145" t="str">
            <v>Sto-Strukturputz R 1,5 weiss (белая)</v>
          </cell>
          <cell r="C145">
            <v>1.9</v>
          </cell>
          <cell r="D145">
            <v>2</v>
          </cell>
          <cell r="E145" t="str">
            <v>кг/м²</v>
          </cell>
        </row>
        <row r="146">
          <cell r="A146" t="str">
            <v>01512_002</v>
          </cell>
          <cell r="B146" t="str">
            <v>Sto-Strukturputz R 2,0 weiss (белая)</v>
          </cell>
          <cell r="C146">
            <v>2.4</v>
          </cell>
          <cell r="D146">
            <v>2.5</v>
          </cell>
          <cell r="E146" t="str">
            <v>кг/м²</v>
          </cell>
        </row>
        <row r="147">
          <cell r="A147" t="str">
            <v>08744-001</v>
          </cell>
          <cell r="B147" t="str">
            <v>StoMiral K 1,0 weiss (белая)</v>
          </cell>
          <cell r="C147">
            <v>1.6</v>
          </cell>
          <cell r="D147">
            <v>1.7</v>
          </cell>
          <cell r="E147" t="str">
            <v>кг/м²</v>
          </cell>
        </row>
        <row r="148">
          <cell r="A148" t="str">
            <v>01380-001</v>
          </cell>
          <cell r="B148" t="str">
            <v>StoMiral K 1,5 weiss (белая)</v>
          </cell>
          <cell r="C148">
            <v>1.8</v>
          </cell>
          <cell r="D148">
            <v>1.9</v>
          </cell>
          <cell r="E148" t="str">
            <v>кг/м²</v>
          </cell>
        </row>
        <row r="149">
          <cell r="A149" t="str">
            <v>01381-001</v>
          </cell>
          <cell r="B149" t="str">
            <v>StoMiral K 2,0 weiss (белая)</v>
          </cell>
          <cell r="C149">
            <v>2.4</v>
          </cell>
          <cell r="D149">
            <v>2.5</v>
          </cell>
          <cell r="E149" t="str">
            <v>кг/м²</v>
          </cell>
        </row>
        <row r="150">
          <cell r="A150" t="str">
            <v>01382-001</v>
          </cell>
          <cell r="B150" t="str">
            <v>StoMiral K 3,0 weiss (белая)</v>
          </cell>
          <cell r="C150">
            <v>2.7</v>
          </cell>
          <cell r="D150">
            <v>2.8</v>
          </cell>
          <cell r="E150" t="str">
            <v>кг/м²</v>
          </cell>
        </row>
        <row r="151">
          <cell r="A151" t="str">
            <v>01385-001</v>
          </cell>
          <cell r="B151" t="str">
            <v>StoMiral R 1,5 weiss (белая)</v>
          </cell>
          <cell r="C151">
            <v>1.8</v>
          </cell>
          <cell r="D151">
            <v>1.9</v>
          </cell>
          <cell r="E151" t="str">
            <v>кг/м²</v>
          </cell>
        </row>
        <row r="152">
          <cell r="A152" t="str">
            <v>01386-001</v>
          </cell>
          <cell r="B152" t="str">
            <v>StoMiral R 2,0 weiss (белая)</v>
          </cell>
          <cell r="C152">
            <v>2.4</v>
          </cell>
          <cell r="D152">
            <v>2.5</v>
          </cell>
          <cell r="E152" t="str">
            <v>кг/м²</v>
          </cell>
        </row>
        <row r="153">
          <cell r="A153" t="str">
            <v>01387-001</v>
          </cell>
          <cell r="B153" t="str">
            <v>StoMiral R 3,0 weiss (белая)</v>
          </cell>
          <cell r="C153">
            <v>2.8</v>
          </cell>
          <cell r="D153">
            <v>2.9</v>
          </cell>
          <cell r="E153" t="str">
            <v>кг/м²</v>
          </cell>
        </row>
        <row r="154">
          <cell r="A154" t="str">
            <v>00113-020</v>
          </cell>
          <cell r="B154" t="str">
            <v>StoMiral MP weiss (белая)</v>
          </cell>
          <cell r="C154">
            <v>1.5</v>
          </cell>
          <cell r="D154">
            <v>4</v>
          </cell>
          <cell r="E154" t="str">
            <v>кг/м²</v>
          </cell>
        </row>
        <row r="155">
          <cell r="A155" t="str">
            <v>00113-023</v>
          </cell>
          <cell r="B155" t="str">
            <v>StoMiral MP getönt (колерованная) C1</v>
          </cell>
          <cell r="C155">
            <v>1.5</v>
          </cell>
          <cell r="D155">
            <v>4</v>
          </cell>
          <cell r="E155" t="str">
            <v>кг/м²</v>
          </cell>
        </row>
        <row r="156">
          <cell r="A156" t="str">
            <v>01388-001</v>
          </cell>
          <cell r="B156" t="str">
            <v>StoMiral Nivell F (мелкозернистая)</v>
          </cell>
          <cell r="C156">
            <v>3.4</v>
          </cell>
          <cell r="D156">
            <v>3.5</v>
          </cell>
          <cell r="E156" t="str">
            <v>кг/м²</v>
          </cell>
        </row>
        <row r="157">
          <cell r="A157" t="str">
            <v>09548-002</v>
          </cell>
          <cell r="B157" t="str">
            <v>StoColor Dryonic weiss (белая)</v>
          </cell>
          <cell r="C157">
            <v>0.12</v>
          </cell>
          <cell r="D157">
            <v>0.4</v>
          </cell>
          <cell r="E157" t="str">
            <v xml:space="preserve">л/м² </v>
          </cell>
        </row>
        <row r="158">
          <cell r="A158" t="str">
            <v>09548-001</v>
          </cell>
          <cell r="B158" t="str">
            <v xml:space="preserve">StoColor Dryonic getönt (колер.) C1 </v>
          </cell>
          <cell r="C158">
            <v>0.12</v>
          </cell>
          <cell r="D158">
            <v>0.4</v>
          </cell>
          <cell r="E158" t="str">
            <v xml:space="preserve">л/м² </v>
          </cell>
        </row>
        <row r="159">
          <cell r="A159" t="str">
            <v>09548-016</v>
          </cell>
          <cell r="B159" t="str">
            <v>StoColor Dryonic S  weiss (белая)</v>
          </cell>
          <cell r="C159">
            <v>0.12</v>
          </cell>
          <cell r="D159">
            <v>0.4</v>
          </cell>
          <cell r="E159" t="str">
            <v xml:space="preserve">л/м² </v>
          </cell>
        </row>
        <row r="160">
          <cell r="A160" t="str">
            <v>09548-015</v>
          </cell>
          <cell r="B160" t="str">
            <v xml:space="preserve">StoColor Dryonic S getönt (колер.) C1 </v>
          </cell>
          <cell r="C160">
            <v>0.12</v>
          </cell>
          <cell r="D160">
            <v>0.3</v>
          </cell>
          <cell r="E160" t="str">
            <v xml:space="preserve">л/м² </v>
          </cell>
        </row>
        <row r="161">
          <cell r="A161" t="str">
            <v>09548-018</v>
          </cell>
          <cell r="B161" t="str">
            <v>StoColor Dryonic S  weiss (белая)</v>
          </cell>
          <cell r="C161">
            <v>0.12</v>
          </cell>
          <cell r="D161">
            <v>0.3</v>
          </cell>
          <cell r="E161" t="str">
            <v xml:space="preserve">л/м² </v>
          </cell>
        </row>
        <row r="162">
          <cell r="A162" t="str">
            <v>09548-017</v>
          </cell>
          <cell r="B162" t="str">
            <v xml:space="preserve">StoColor Dryonic S getönt (колер.) C1 </v>
          </cell>
          <cell r="C162">
            <v>0.12</v>
          </cell>
          <cell r="D162">
            <v>0.3</v>
          </cell>
          <cell r="E162" t="str">
            <v xml:space="preserve">л/м² </v>
          </cell>
        </row>
        <row r="163">
          <cell r="A163" t="str">
            <v>09548-024</v>
          </cell>
          <cell r="B163" t="str">
            <v>StoColor Dryonic Wood weiss (белая)</v>
          </cell>
          <cell r="C163">
            <v>0.12</v>
          </cell>
          <cell r="D163">
            <v>0.3</v>
          </cell>
          <cell r="E163" t="str">
            <v xml:space="preserve">л/м² </v>
          </cell>
        </row>
        <row r="164">
          <cell r="A164" t="str">
            <v>09548-023</v>
          </cell>
          <cell r="B164" t="str">
            <v xml:space="preserve">StoColor Dryonic Wood getönt (колер.) C1 </v>
          </cell>
          <cell r="C164">
            <v>0.12</v>
          </cell>
          <cell r="D164">
            <v>0.3</v>
          </cell>
          <cell r="E164" t="str">
            <v xml:space="preserve">л/м² </v>
          </cell>
        </row>
        <row r="165">
          <cell r="A165" t="str">
            <v>09548-035</v>
          </cell>
          <cell r="B165" t="str">
            <v>StoColor Dryonic Wood weiss (белая)</v>
          </cell>
          <cell r="C165">
            <v>0.12</v>
          </cell>
          <cell r="D165">
            <v>0.3</v>
          </cell>
          <cell r="E165" t="str">
            <v xml:space="preserve">л/м² </v>
          </cell>
        </row>
        <row r="166">
          <cell r="A166" t="str">
            <v>09548-033</v>
          </cell>
          <cell r="B166" t="str">
            <v xml:space="preserve">StoColor Dryonic Wood getönt (колер.) C1 </v>
          </cell>
          <cell r="C166">
            <v>0.12</v>
          </cell>
          <cell r="D166">
            <v>0.3</v>
          </cell>
          <cell r="E166" t="str">
            <v xml:space="preserve">л/м² </v>
          </cell>
        </row>
        <row r="167">
          <cell r="A167" t="str">
            <v>03206-064</v>
          </cell>
          <cell r="B167" t="str">
            <v>StoColor Lotusan weiss (белая)</v>
          </cell>
          <cell r="C167">
            <v>0.16</v>
          </cell>
          <cell r="D167">
            <v>0.4</v>
          </cell>
          <cell r="E167" t="str">
            <v xml:space="preserve">л/м² </v>
          </cell>
        </row>
        <row r="168">
          <cell r="A168" t="str">
            <v>03206-063</v>
          </cell>
          <cell r="B168" t="str">
            <v xml:space="preserve">StoColor Lotusan getönt (колер.) C1 </v>
          </cell>
          <cell r="C168">
            <v>0.16</v>
          </cell>
          <cell r="D168">
            <v>0.4</v>
          </cell>
          <cell r="E168" t="str">
            <v xml:space="preserve">л/м² </v>
          </cell>
        </row>
        <row r="169">
          <cell r="A169" t="str">
            <v>02939-001</v>
          </cell>
          <cell r="B169" t="str">
            <v>StoColor Photosan weiss (белая)</v>
          </cell>
          <cell r="C169">
            <v>0.15</v>
          </cell>
          <cell r="D169">
            <v>0.36</v>
          </cell>
          <cell r="E169" t="str">
            <v xml:space="preserve">л/м² </v>
          </cell>
        </row>
        <row r="170">
          <cell r="A170" t="str">
            <v>02939-002</v>
          </cell>
          <cell r="B170" t="str">
            <v>StoColor Photosan getönt (колерованная) C1</v>
          </cell>
          <cell r="C170">
            <v>0.15</v>
          </cell>
          <cell r="D170">
            <v>0.36</v>
          </cell>
          <cell r="E170" t="str">
            <v xml:space="preserve">л/м² </v>
          </cell>
        </row>
        <row r="171">
          <cell r="A171" t="str">
            <v>08780-003</v>
          </cell>
          <cell r="B171" t="str">
            <v>StoColor X-blaсk  (колерованная) C1</v>
          </cell>
          <cell r="C171">
            <v>0.15</v>
          </cell>
          <cell r="D171">
            <v>0.36</v>
          </cell>
          <cell r="E171" t="str">
            <v xml:space="preserve">л/м² </v>
          </cell>
        </row>
        <row r="172">
          <cell r="A172" t="str">
            <v>08780-004</v>
          </cell>
          <cell r="B172" t="str">
            <v>StoColor X-blaсk  (колерованная) C1</v>
          </cell>
          <cell r="C172">
            <v>0.15</v>
          </cell>
          <cell r="D172">
            <v>0.36</v>
          </cell>
          <cell r="E172" t="str">
            <v xml:space="preserve">л/м² </v>
          </cell>
        </row>
        <row r="173">
          <cell r="A173" t="str">
            <v>00207-014</v>
          </cell>
          <cell r="B173" t="str">
            <v>StoColor Sil weiss (белая)</v>
          </cell>
          <cell r="C173">
            <v>0.15</v>
          </cell>
          <cell r="D173">
            <v>0.4</v>
          </cell>
          <cell r="E173" t="str">
            <v xml:space="preserve">л/м² </v>
          </cell>
        </row>
        <row r="174">
          <cell r="A174" t="str">
            <v>00207-050</v>
          </cell>
          <cell r="B174" t="str">
            <v>StoColor Sil getönt (колерованная) C1</v>
          </cell>
          <cell r="C174">
            <v>0.15</v>
          </cell>
          <cell r="D174">
            <v>0.4</v>
          </cell>
          <cell r="E174" t="str">
            <v xml:space="preserve">л/м² </v>
          </cell>
        </row>
        <row r="175">
          <cell r="A175" t="str">
            <v>09549-002</v>
          </cell>
          <cell r="B175" t="str">
            <v>StoColor Solical (белая)</v>
          </cell>
          <cell r="C175">
            <v>0.15</v>
          </cell>
          <cell r="D175">
            <v>0.4</v>
          </cell>
          <cell r="E175" t="str">
            <v xml:space="preserve">л/м² </v>
          </cell>
        </row>
        <row r="176">
          <cell r="A176" t="str">
            <v>09549-001</v>
          </cell>
          <cell r="B176" t="str">
            <v>StoColor Solical (колерованная) C1</v>
          </cell>
          <cell r="C176">
            <v>0.15</v>
          </cell>
          <cell r="D176">
            <v>0.4</v>
          </cell>
          <cell r="E176" t="str">
            <v xml:space="preserve">л/м² </v>
          </cell>
        </row>
        <row r="177">
          <cell r="A177" t="str">
            <v>00058-002</v>
          </cell>
          <cell r="B177" t="str">
            <v>StoColor Solical Fill (белая)</v>
          </cell>
          <cell r="C177">
            <v>0.3</v>
          </cell>
          <cell r="D177">
            <v>0.7</v>
          </cell>
          <cell r="E177" t="str">
            <v>кг/м²</v>
          </cell>
        </row>
        <row r="178">
          <cell r="A178" t="str">
            <v>00058-001</v>
          </cell>
          <cell r="B178" t="str">
            <v>StoColor Solical Fill (колерованная) C1</v>
          </cell>
          <cell r="C178">
            <v>0.3</v>
          </cell>
          <cell r="D178">
            <v>0.7</v>
          </cell>
          <cell r="E178" t="str">
            <v>кг/м²</v>
          </cell>
        </row>
        <row r="179">
          <cell r="A179" t="str">
            <v>00248-001</v>
          </cell>
          <cell r="B179" t="str">
            <v>StoColor Sil Lasura</v>
          </cell>
          <cell r="C179">
            <v>0.1</v>
          </cell>
          <cell r="D179">
            <v>0.2</v>
          </cell>
          <cell r="E179" t="str">
            <v xml:space="preserve">л/м² </v>
          </cell>
        </row>
        <row r="180">
          <cell r="A180" t="str">
            <v>14026_129</v>
          </cell>
          <cell r="B180" t="str">
            <v>StoColor Neosil B weiss (белая)</v>
          </cell>
          <cell r="C180">
            <v>0.16</v>
          </cell>
          <cell r="D180">
            <v>0.5</v>
          </cell>
          <cell r="E180" t="str">
            <v xml:space="preserve">л/м² </v>
          </cell>
        </row>
        <row r="181">
          <cell r="A181" t="str">
            <v>14026_229</v>
          </cell>
          <cell r="B181" t="str">
            <v>StoColor Neosil B getönt (колерованная) C1</v>
          </cell>
          <cell r="C181">
            <v>0.16</v>
          </cell>
          <cell r="D181">
            <v>0.5</v>
          </cell>
          <cell r="E181" t="str">
            <v xml:space="preserve">л/м² </v>
          </cell>
        </row>
        <row r="182">
          <cell r="A182" t="str">
            <v>14026_130</v>
          </cell>
          <cell r="B182" t="str">
            <v xml:space="preserve">StoColor Neosil B G </v>
          </cell>
          <cell r="C182">
            <v>0.16</v>
          </cell>
          <cell r="D182">
            <v>0.5</v>
          </cell>
          <cell r="E182" t="str">
            <v>л/м²</v>
          </cell>
        </row>
        <row r="183">
          <cell r="A183" t="str">
            <v>00277-038</v>
          </cell>
          <cell r="B183" t="str">
            <v>StoColor Royal weiss (белая)</v>
          </cell>
          <cell r="C183">
            <v>0.15</v>
          </cell>
          <cell r="D183">
            <v>0.45</v>
          </cell>
          <cell r="E183" t="str">
            <v xml:space="preserve">л/м² </v>
          </cell>
        </row>
        <row r="184">
          <cell r="A184" t="str">
            <v>00277-034</v>
          </cell>
          <cell r="B184" t="str">
            <v>StoColor Royal getönt (колерованная) C1</v>
          </cell>
          <cell r="C184">
            <v>0.15</v>
          </cell>
          <cell r="D184">
            <v>0.45</v>
          </cell>
          <cell r="E184" t="str">
            <v xml:space="preserve">л/м² </v>
          </cell>
        </row>
        <row r="185">
          <cell r="A185" t="str">
            <v>00230-003</v>
          </cell>
          <cell r="B185" t="str">
            <v>StoColor S grob weiss (крупный наполнитель, белая)</v>
          </cell>
          <cell r="C185">
            <v>0.3</v>
          </cell>
          <cell r="D185">
            <v>0.8</v>
          </cell>
          <cell r="E185" t="str">
            <v>кг/м²</v>
          </cell>
        </row>
        <row r="186">
          <cell r="A186" t="str">
            <v>00230-001</v>
          </cell>
          <cell r="B186" t="str">
            <v>StoColor S grob getönt (крупный наполнитель, колерованная)</v>
          </cell>
          <cell r="C186">
            <v>0.3</v>
          </cell>
          <cell r="D186">
            <v>0.8</v>
          </cell>
          <cell r="E186" t="str">
            <v>кг/м²</v>
          </cell>
        </row>
        <row r="187">
          <cell r="A187" t="str">
            <v>00231-001</v>
          </cell>
          <cell r="B187" t="str">
            <v>StoColor S fein weiss (мелкий наполнитель, белая)</v>
          </cell>
          <cell r="C187">
            <v>0.3</v>
          </cell>
          <cell r="D187">
            <v>0.8</v>
          </cell>
          <cell r="E187" t="str">
            <v>кг/м²</v>
          </cell>
        </row>
        <row r="188">
          <cell r="A188" t="str">
            <v>00231-004</v>
          </cell>
          <cell r="B188" t="str">
            <v>StoColor S fein getönt (мелкий наполнитель, колерованная)</v>
          </cell>
          <cell r="C188">
            <v>0.3</v>
          </cell>
          <cell r="D188">
            <v>0.8</v>
          </cell>
          <cell r="E188" t="str">
            <v>кг/м²</v>
          </cell>
        </row>
        <row r="189">
          <cell r="A189" t="str">
            <v>00201-014</v>
          </cell>
          <cell r="B189" t="str">
            <v xml:space="preserve">StoColor Maxicryl weiss (белая) </v>
          </cell>
          <cell r="C189">
            <v>0.15</v>
          </cell>
          <cell r="D189">
            <v>0.4</v>
          </cell>
          <cell r="E189" t="str">
            <v xml:space="preserve">л/м² </v>
          </cell>
        </row>
        <row r="190">
          <cell r="A190" t="str">
            <v>00201-044</v>
          </cell>
          <cell r="B190" t="str">
            <v>StoColor Maxicryl getönt (колерованная) C1</v>
          </cell>
          <cell r="C190">
            <v>0.15</v>
          </cell>
          <cell r="D190">
            <v>0.4</v>
          </cell>
          <cell r="E190" t="str">
            <v xml:space="preserve">л/м² </v>
          </cell>
        </row>
        <row r="191">
          <cell r="A191" t="str">
            <v>00201-009</v>
          </cell>
          <cell r="B191" t="str">
            <v xml:space="preserve">StoColor Maxicryl weiss (белая) </v>
          </cell>
          <cell r="C191">
            <v>0.15</v>
          </cell>
          <cell r="D191">
            <v>0.4</v>
          </cell>
          <cell r="E191" t="str">
            <v xml:space="preserve">л/м² </v>
          </cell>
        </row>
        <row r="192">
          <cell r="A192" t="str">
            <v>00201-057</v>
          </cell>
          <cell r="B192" t="str">
            <v>StoColor Maxicryl getönt (колерованная) C1</v>
          </cell>
          <cell r="C192">
            <v>0.15</v>
          </cell>
          <cell r="D192">
            <v>0.4</v>
          </cell>
          <cell r="E192" t="str">
            <v xml:space="preserve">л/м² </v>
          </cell>
        </row>
        <row r="193">
          <cell r="A193" t="str">
            <v>00274-001</v>
          </cell>
          <cell r="B193" t="str">
            <v>StoColor Fibrasil weiss (белая)</v>
          </cell>
          <cell r="C193">
            <v>0.2</v>
          </cell>
          <cell r="D193">
            <v>0.6</v>
          </cell>
          <cell r="E193" t="str">
            <v xml:space="preserve">л/м² </v>
          </cell>
        </row>
        <row r="194">
          <cell r="A194" t="str">
            <v>00274-007</v>
          </cell>
          <cell r="B194" t="str">
            <v>StoColor Fibrasil getönt (колерованная) C1</v>
          </cell>
          <cell r="C194">
            <v>0.2</v>
          </cell>
          <cell r="D194">
            <v>0.6</v>
          </cell>
          <cell r="E194" t="str">
            <v xml:space="preserve">л/м² </v>
          </cell>
        </row>
        <row r="195">
          <cell r="A195" t="str">
            <v>00270-001</v>
          </cell>
          <cell r="B195" t="str">
            <v>StoColor Top weiss (белая)</v>
          </cell>
          <cell r="C195">
            <v>0.15</v>
          </cell>
          <cell r="D195">
            <v>0.4</v>
          </cell>
          <cell r="E195" t="str">
            <v xml:space="preserve">л/м² </v>
          </cell>
        </row>
        <row r="196">
          <cell r="A196" t="str">
            <v>00270-015</v>
          </cell>
          <cell r="B196" t="str">
            <v>StoColor Top getönt (колерованная) C1</v>
          </cell>
          <cell r="C196">
            <v>0.15</v>
          </cell>
          <cell r="D196">
            <v>0.4</v>
          </cell>
          <cell r="E196" t="str">
            <v xml:space="preserve">л/м² </v>
          </cell>
        </row>
        <row r="197">
          <cell r="A197" t="str">
            <v>00866-001</v>
          </cell>
          <cell r="B197" t="str">
            <v>StoSuperlit Protect  transparent (прозрачный)</v>
          </cell>
          <cell r="C197">
            <v>0.16</v>
          </cell>
          <cell r="D197">
            <v>0.4</v>
          </cell>
          <cell r="E197" t="str">
            <v>кг/м²</v>
          </cell>
        </row>
        <row r="198">
          <cell r="A198" t="str">
            <v>00278-001</v>
          </cell>
          <cell r="B198" t="str">
            <v>StoColor Jumbosil weiss (белая)</v>
          </cell>
          <cell r="C198">
            <v>0.2</v>
          </cell>
          <cell r="D198">
            <v>0.5</v>
          </cell>
          <cell r="E198" t="str">
            <v xml:space="preserve">л/м² </v>
          </cell>
        </row>
        <row r="199">
          <cell r="A199" t="str">
            <v>00278-006</v>
          </cell>
          <cell r="B199" t="str">
            <v>StoColor Jumbosil getönt (колерованная) C1</v>
          </cell>
          <cell r="C199">
            <v>0.2</v>
          </cell>
          <cell r="D199">
            <v>0.5</v>
          </cell>
          <cell r="E199" t="str">
            <v xml:space="preserve">л/м² </v>
          </cell>
        </row>
        <row r="200">
          <cell r="A200" t="str">
            <v>00239-002</v>
          </cell>
          <cell r="B200" t="str">
            <v>StoColor Silco Fill weiss (белая)</v>
          </cell>
          <cell r="C200">
            <v>0.35</v>
          </cell>
          <cell r="D200">
            <v>0.8</v>
          </cell>
          <cell r="E200" t="str">
            <v>кг/м²</v>
          </cell>
        </row>
        <row r="201">
          <cell r="A201" t="str">
            <v>00239-013</v>
          </cell>
          <cell r="B201" t="str">
            <v>StoColor Silco Fill getönt (колерованная) C1</v>
          </cell>
          <cell r="C201">
            <v>0.35</v>
          </cell>
          <cell r="D201">
            <v>0.8</v>
          </cell>
          <cell r="E201" t="str">
            <v>кг/м²</v>
          </cell>
        </row>
        <row r="202">
          <cell r="A202" t="str">
            <v>00217-082</v>
          </cell>
          <cell r="B202" t="str">
            <v>StoColor Silco weiss (белая)</v>
          </cell>
          <cell r="C202">
            <v>0.18</v>
          </cell>
          <cell r="D202">
            <v>0.4</v>
          </cell>
          <cell r="E202" t="str">
            <v xml:space="preserve">л/м² </v>
          </cell>
        </row>
        <row r="203">
          <cell r="A203" t="str">
            <v>00217-079</v>
          </cell>
          <cell r="B203" t="str">
            <v>StoColor Silco getönt (колерованная) C1</v>
          </cell>
          <cell r="C203">
            <v>0.18</v>
          </cell>
          <cell r="D203">
            <v>0.4</v>
          </cell>
          <cell r="E203" t="str">
            <v xml:space="preserve">л/м² </v>
          </cell>
        </row>
        <row r="204">
          <cell r="A204" t="str">
            <v>00488-004</v>
          </cell>
          <cell r="B204" t="str">
            <v>StoColor Lastic weiss (белая)</v>
          </cell>
          <cell r="C204">
            <v>0.3</v>
          </cell>
          <cell r="D204">
            <v>0.7</v>
          </cell>
          <cell r="E204" t="str">
            <v xml:space="preserve">л/м² </v>
          </cell>
        </row>
        <row r="205">
          <cell r="A205" t="str">
            <v>00488-010</v>
          </cell>
          <cell r="B205" t="str">
            <v>StoColor Lastic getönt (колерованная) C1</v>
          </cell>
          <cell r="C205">
            <v>0.3</v>
          </cell>
          <cell r="D205">
            <v>0.7</v>
          </cell>
          <cell r="E205" t="str">
            <v xml:space="preserve">л/м² </v>
          </cell>
        </row>
        <row r="206">
          <cell r="A206" t="str">
            <v>01358-001</v>
          </cell>
          <cell r="B206" t="str">
            <v>StoColor Silco Elast weiss (белая)</v>
          </cell>
          <cell r="C206">
            <v>0.25</v>
          </cell>
          <cell r="D206">
            <v>0.5</v>
          </cell>
          <cell r="E206" t="str">
            <v xml:space="preserve">л/м² </v>
          </cell>
        </row>
        <row r="207">
          <cell r="A207" t="str">
            <v>01358-003</v>
          </cell>
          <cell r="B207" t="str">
            <v>StoColor Silco Elast getönt (колерованная) C1</v>
          </cell>
          <cell r="C207">
            <v>0.25</v>
          </cell>
          <cell r="D207">
            <v>0.5</v>
          </cell>
          <cell r="E207" t="str">
            <v xml:space="preserve">л/м² </v>
          </cell>
        </row>
        <row r="208">
          <cell r="A208" t="str">
            <v>00256-002</v>
          </cell>
          <cell r="B208" t="str">
            <v>StoColor Sumpfkalk natur (натурального цвета)</v>
          </cell>
          <cell r="C208">
            <v>0.15</v>
          </cell>
          <cell r="D208">
            <v>0.5</v>
          </cell>
          <cell r="E208" t="str">
            <v>кг/м²</v>
          </cell>
        </row>
        <row r="209">
          <cell r="A209" t="str">
            <v>00728_002</v>
          </cell>
          <cell r="B209" t="str">
            <v>Sto-Baukleber</v>
          </cell>
          <cell r="C209">
            <v>4</v>
          </cell>
          <cell r="D209">
            <v>6</v>
          </cell>
          <cell r="E209" t="str">
            <v>кг/м²</v>
          </cell>
        </row>
        <row r="210">
          <cell r="A210" t="str">
            <v>01373_029</v>
          </cell>
          <cell r="B210" t="str">
            <v>StoLevell Duo plus</v>
          </cell>
          <cell r="C210">
            <v>4.5</v>
          </cell>
          <cell r="D210">
            <v>8</v>
          </cell>
          <cell r="E210" t="str">
            <v>кг/м²</v>
          </cell>
        </row>
        <row r="211">
          <cell r="A211" t="str">
            <v>00728_102</v>
          </cell>
          <cell r="B211" t="str">
            <v>StoLevell Basic K/StoColl Basic</v>
          </cell>
          <cell r="C211">
            <v>4.5</v>
          </cell>
          <cell r="D211">
            <v>8</v>
          </cell>
          <cell r="E211" t="str">
            <v>кг/м²</v>
          </cell>
        </row>
        <row r="212">
          <cell r="A212" t="str">
            <v>01373_129</v>
          </cell>
          <cell r="B212" t="str">
            <v>StoLevell Basic</v>
          </cell>
          <cell r="C212">
            <v>4.5</v>
          </cell>
          <cell r="D212">
            <v>8</v>
          </cell>
          <cell r="E212" t="str">
            <v>кг/м²</v>
          </cell>
        </row>
        <row r="213">
          <cell r="A213" t="str">
            <v>00815_001</v>
          </cell>
          <cell r="B213" t="str">
            <v xml:space="preserve">StoLevell Uni </v>
          </cell>
          <cell r="C213">
            <v>4</v>
          </cell>
          <cell r="D213">
            <v>8</v>
          </cell>
          <cell r="E213" t="str">
            <v>кг/м²</v>
          </cell>
        </row>
        <row r="214">
          <cell r="A214" t="str">
            <v>04346-019</v>
          </cell>
          <cell r="B214" t="str">
            <v>StoLevell Reno weiss (белая)</v>
          </cell>
          <cell r="C214">
            <v>4.5</v>
          </cell>
          <cell r="D214">
            <v>13</v>
          </cell>
          <cell r="E214" t="str">
            <v>кг/м²</v>
          </cell>
        </row>
        <row r="215">
          <cell r="A215" t="str">
            <v>00846_001</v>
          </cell>
          <cell r="B215" t="str">
            <v xml:space="preserve">StoColl KM </v>
          </cell>
          <cell r="C215">
            <v>3.5</v>
          </cell>
          <cell r="D215">
            <v>4.5</v>
          </cell>
          <cell r="E215" t="str">
            <v>кг/м²</v>
          </cell>
        </row>
        <row r="216">
          <cell r="A216" t="str">
            <v>00899-051</v>
          </cell>
          <cell r="B216" t="str">
            <v>StoColl FM-S silbergrau</v>
          </cell>
          <cell r="C216">
            <v>3</v>
          </cell>
          <cell r="D216">
            <v>7</v>
          </cell>
          <cell r="E216" t="str">
            <v>кг/м²</v>
          </cell>
        </row>
        <row r="217">
          <cell r="A217" t="str">
            <v>00899-052</v>
          </cell>
          <cell r="B217" t="str">
            <v>StoColl FM-S manhattan</v>
          </cell>
          <cell r="C217">
            <v>3</v>
          </cell>
          <cell r="D217">
            <v>7</v>
          </cell>
          <cell r="E217" t="str">
            <v>кг/м²</v>
          </cell>
        </row>
        <row r="218">
          <cell r="A218" t="str">
            <v>00899-053</v>
          </cell>
          <cell r="B218" t="str">
            <v>StoColl FM-S sandgrau</v>
          </cell>
          <cell r="C218">
            <v>3</v>
          </cell>
          <cell r="D218">
            <v>7</v>
          </cell>
          <cell r="E218" t="str">
            <v>кг/м²</v>
          </cell>
        </row>
        <row r="219">
          <cell r="A219" t="str">
            <v>00899-054</v>
          </cell>
          <cell r="B219" t="str">
            <v>StoColl FM-S grau</v>
          </cell>
          <cell r="C219">
            <v>3</v>
          </cell>
          <cell r="D219">
            <v>7</v>
          </cell>
          <cell r="E219" t="str">
            <v>кг/м²</v>
          </cell>
        </row>
        <row r="220">
          <cell r="A220" t="str">
            <v>00899-055</v>
          </cell>
          <cell r="B220" t="str">
            <v>StoColl FM-S dunkelgrau</v>
          </cell>
          <cell r="C220">
            <v>3</v>
          </cell>
          <cell r="D220">
            <v>7</v>
          </cell>
          <cell r="E220" t="str">
            <v>кг/м²</v>
          </cell>
        </row>
        <row r="221">
          <cell r="A221" t="str">
            <v>00899-056</v>
          </cell>
          <cell r="B221" t="str">
            <v>StoColl FM-S anthrazit</v>
          </cell>
          <cell r="C221">
            <v>3</v>
          </cell>
          <cell r="D221">
            <v>7</v>
          </cell>
          <cell r="E221" t="str">
            <v>кг/м²</v>
          </cell>
        </row>
        <row r="222">
          <cell r="A222" t="str">
            <v>00899-025</v>
          </cell>
          <cell r="B222" t="str">
            <v>StoColl FM-K grau</v>
          </cell>
          <cell r="C222">
            <v>3.5</v>
          </cell>
          <cell r="D222">
            <v>7</v>
          </cell>
          <cell r="E222" t="str">
            <v>кг/м²</v>
          </cell>
        </row>
        <row r="223">
          <cell r="A223" t="str">
            <v>00899-026</v>
          </cell>
          <cell r="B223" t="str">
            <v>StoColl FM-K dunkelgrau</v>
          </cell>
          <cell r="C223">
            <v>3.5</v>
          </cell>
          <cell r="D223">
            <v>7</v>
          </cell>
          <cell r="E223" t="str">
            <v>кг/м²</v>
          </cell>
        </row>
        <row r="224">
          <cell r="A224" t="str">
            <v>00899-027</v>
          </cell>
          <cell r="B224" t="str">
            <v>StoColl FM-K silber grau</v>
          </cell>
          <cell r="C224">
            <v>3.5</v>
          </cell>
          <cell r="D224">
            <v>7</v>
          </cell>
          <cell r="E224" t="str">
            <v>кг/м²</v>
          </cell>
        </row>
        <row r="225">
          <cell r="A225" t="str">
            <v>00899-028</v>
          </cell>
          <cell r="B225" t="str">
            <v>StoColl FM-K anthrazit</v>
          </cell>
          <cell r="C225">
            <v>3.5</v>
          </cell>
          <cell r="D225">
            <v>7</v>
          </cell>
          <cell r="E225" t="str">
            <v>кг/м²</v>
          </cell>
        </row>
        <row r="226">
          <cell r="A226" t="str">
            <v>00899-029</v>
          </cell>
          <cell r="B226" t="str">
            <v>StoColl FM-K grauweiß</v>
          </cell>
          <cell r="C226">
            <v>3.5</v>
          </cell>
          <cell r="D226">
            <v>7</v>
          </cell>
          <cell r="E226" t="str">
            <v>кг/м²</v>
          </cell>
        </row>
        <row r="227">
          <cell r="A227" t="str">
            <v>00899-030</v>
          </cell>
          <cell r="B227" t="str">
            <v>StoColl FM-K beige weiß</v>
          </cell>
          <cell r="C227">
            <v>3.5</v>
          </cell>
          <cell r="D227">
            <v>7</v>
          </cell>
          <cell r="E227" t="str">
            <v>кг/м²</v>
          </cell>
        </row>
        <row r="228">
          <cell r="A228" t="str">
            <v>00899-031</v>
          </cell>
          <cell r="B228" t="str">
            <v>StoColl FM-K natur weiß</v>
          </cell>
          <cell r="C228">
            <v>3.5</v>
          </cell>
          <cell r="D228">
            <v>7</v>
          </cell>
          <cell r="E228" t="str">
            <v>кг/м²</v>
          </cell>
        </row>
        <row r="229">
          <cell r="A229" t="str">
            <v>00899-032</v>
          </cell>
          <cell r="B229" t="str">
            <v>StoColl FM-K sand beige</v>
          </cell>
          <cell r="C229">
            <v>3.5</v>
          </cell>
          <cell r="D229">
            <v>7</v>
          </cell>
          <cell r="E229" t="str">
            <v>кг/м²</v>
          </cell>
        </row>
        <row r="230">
          <cell r="A230" t="str">
            <v>00899-033</v>
          </cell>
          <cell r="B230" t="str">
            <v>StoColl FM-K rot grau</v>
          </cell>
          <cell r="C230">
            <v>3.5</v>
          </cell>
          <cell r="D230">
            <v>7</v>
          </cell>
          <cell r="E230" t="str">
            <v>кг/м²</v>
          </cell>
        </row>
        <row r="231">
          <cell r="A231" t="str">
            <v>00899-034</v>
          </cell>
          <cell r="B231" t="str">
            <v>StoColl FM-K ziegel rot dunkel</v>
          </cell>
          <cell r="C231">
            <v>3.5</v>
          </cell>
          <cell r="D231">
            <v>7</v>
          </cell>
          <cell r="E231" t="str">
            <v>кг/м²</v>
          </cell>
        </row>
        <row r="232">
          <cell r="A232" t="str">
            <v>00899-035</v>
          </cell>
          <cell r="B232" t="str">
            <v>StoColl FM-K ziegel rot hell</v>
          </cell>
          <cell r="C232">
            <v>3.5</v>
          </cell>
          <cell r="D232">
            <v>7</v>
          </cell>
          <cell r="E232" t="str">
            <v>кг/м²</v>
          </cell>
        </row>
        <row r="233">
          <cell r="A233" t="str">
            <v>00899-036</v>
          </cell>
          <cell r="B233" t="str">
            <v>StoColl FM-K orange</v>
          </cell>
          <cell r="C233">
            <v>3.5</v>
          </cell>
          <cell r="D233">
            <v>7</v>
          </cell>
          <cell r="E233" t="str">
            <v>кг/м²</v>
          </cell>
        </row>
        <row r="234">
          <cell r="A234" t="str">
            <v>00832-006</v>
          </cell>
          <cell r="B234" t="str">
            <v xml:space="preserve">Sto-Steinpaste </v>
          </cell>
          <cell r="C234">
            <v>0.5</v>
          </cell>
          <cell r="D234">
            <v>1.5</v>
          </cell>
          <cell r="E234" t="str">
            <v>кг/м²</v>
          </cell>
        </row>
        <row r="235">
          <cell r="A235" t="str">
            <v>00829-004</v>
          </cell>
          <cell r="B235" t="str">
            <v>Sto-Dispersionskleber</v>
          </cell>
          <cell r="C235">
            <v>0.8</v>
          </cell>
          <cell r="D235">
            <v>1.5</v>
          </cell>
          <cell r="E235" t="str">
            <v>кг/м²</v>
          </cell>
        </row>
        <row r="236">
          <cell r="A236" t="str">
            <v>00250-004</v>
          </cell>
          <cell r="B236" t="str">
            <v>StoArmat Classic natur (натурального цвета)</v>
          </cell>
          <cell r="C236">
            <v>3.5</v>
          </cell>
          <cell r="D236">
            <v>6</v>
          </cell>
          <cell r="E236" t="str">
            <v>кг/м²</v>
          </cell>
        </row>
        <row r="237">
          <cell r="A237" t="str">
            <v>00250-009</v>
          </cell>
          <cell r="B237" t="str">
            <v>StoArmat Classic getönt (колерованная ) C1</v>
          </cell>
          <cell r="C237">
            <v>3.5</v>
          </cell>
          <cell r="D237">
            <v>6</v>
          </cell>
          <cell r="E237" t="str">
            <v>кг/м²</v>
          </cell>
        </row>
        <row r="238">
          <cell r="A238" t="str">
            <v>00225_002</v>
          </cell>
          <cell r="B238" t="str">
            <v>Sto-Armierungsputz natur (натурального цвета)</v>
          </cell>
          <cell r="C238">
            <v>3</v>
          </cell>
          <cell r="D238">
            <v>5</v>
          </cell>
          <cell r="E238" t="str">
            <v>кг/м²</v>
          </cell>
        </row>
        <row r="239">
          <cell r="A239" t="str">
            <v>00250-029</v>
          </cell>
          <cell r="B239" t="str">
            <v>StoArmat Classic S1 natur (натурального цвета)</v>
          </cell>
          <cell r="C239">
            <v>3.5</v>
          </cell>
          <cell r="D239">
            <v>6</v>
          </cell>
          <cell r="E239" t="str">
            <v>кг/м²</v>
          </cell>
        </row>
        <row r="240">
          <cell r="A240" t="str">
            <v>02559-002</v>
          </cell>
          <cell r="B240" t="str">
            <v>Sto-Turbofix mini, баллон 750 мл.</v>
          </cell>
          <cell r="C240">
            <v>0.13</v>
          </cell>
          <cell r="D240">
            <v>0.25</v>
          </cell>
          <cell r="E240" t="str">
            <v xml:space="preserve">л/м² </v>
          </cell>
        </row>
        <row r="241">
          <cell r="A241" t="str">
            <v>00506-001</v>
          </cell>
          <cell r="B241" t="str">
            <v>Sto-Pistolenschaum SE, 750 мл</v>
          </cell>
          <cell r="C241">
            <v>0.05</v>
          </cell>
          <cell r="D241">
            <v>0.25</v>
          </cell>
          <cell r="E241" t="str">
            <v xml:space="preserve">л/м² </v>
          </cell>
        </row>
        <row r="242">
          <cell r="A242" t="str">
            <v>00780-001</v>
          </cell>
          <cell r="B242" t="str">
            <v xml:space="preserve">Sto-Flexyl </v>
          </cell>
          <cell r="C242">
            <v>0.5</v>
          </cell>
          <cell r="D242">
            <v>3.9</v>
          </cell>
          <cell r="E242" t="str">
            <v>кг/м²</v>
          </cell>
        </row>
        <row r="243">
          <cell r="A243" t="str">
            <v>00920_003</v>
          </cell>
          <cell r="B243" t="str">
            <v>Sto-Glasfasergewebe/ стеклосетка F 110 cm, ячейка 4х4 мм.</v>
          </cell>
          <cell r="C243">
            <v>1</v>
          </cell>
          <cell r="D243">
            <v>1.2</v>
          </cell>
          <cell r="E243" t="str">
            <v>м/м²</v>
          </cell>
        </row>
        <row r="244">
          <cell r="A244" t="str">
            <v>00915_002</v>
          </cell>
          <cell r="B244" t="str">
            <v>Sto-Glasfasergewebe G / стеклосетка G 100cм</v>
          </cell>
          <cell r="C244">
            <v>1.1000000000000001</v>
          </cell>
          <cell r="D244">
            <v>1.3</v>
          </cell>
          <cell r="E244" t="str">
            <v>м/м²</v>
          </cell>
        </row>
        <row r="245">
          <cell r="A245" t="str">
            <v>00917_001</v>
          </cell>
          <cell r="B245" t="str">
            <v>Sto-Panzergewebe/ панцерная сетка 100 см</v>
          </cell>
          <cell r="C245">
            <v>1</v>
          </cell>
          <cell r="D245">
            <v>1.2</v>
          </cell>
          <cell r="E245" t="str">
            <v>м/м²</v>
          </cell>
        </row>
        <row r="246">
          <cell r="A246" t="str">
            <v>00920_004</v>
          </cell>
          <cell r="B246" t="str">
            <v>Sto-Detailgewebe/ сетка архитектурная 100 см</v>
          </cell>
          <cell r="C246">
            <v>1.1000000000000001</v>
          </cell>
          <cell r="D246">
            <v>1.3</v>
          </cell>
          <cell r="E246" t="str">
            <v>м/м²</v>
          </cell>
        </row>
        <row r="247">
          <cell r="A247" t="str">
            <v>00961_013</v>
          </cell>
          <cell r="B247" t="str">
            <v>Gewebewinkel/ уголок 2,5м стеклосетка 10х15</v>
          </cell>
          <cell r="C247">
            <v>1</v>
          </cell>
          <cell r="D247">
            <v>1.1000000000000001</v>
          </cell>
          <cell r="E247" t="str">
            <v>м/мп</v>
          </cell>
        </row>
        <row r="248">
          <cell r="A248" t="str">
            <v>01917-007</v>
          </cell>
          <cell r="B248" t="str">
            <v>Sto-Rolleckwinkel 10х15 см.</v>
          </cell>
          <cell r="C248">
            <v>1</v>
          </cell>
          <cell r="D248">
            <v>1.1000000000000001</v>
          </cell>
          <cell r="E248" t="str">
            <v>м/мп</v>
          </cell>
        </row>
        <row r="249">
          <cell r="A249" t="str">
            <v>01032_004</v>
          </cell>
          <cell r="B249" t="str">
            <v>Anputzleiste профиль примыкания со стеклосеткой 9 мм, 2.4 м</v>
          </cell>
          <cell r="C249">
            <v>1</v>
          </cell>
          <cell r="D249">
            <v>1.1000000000000001</v>
          </cell>
          <cell r="E249" t="str">
            <v>м/мп</v>
          </cell>
        </row>
        <row r="250">
          <cell r="A250" t="str">
            <v>01032_005</v>
          </cell>
          <cell r="B250" t="str">
            <v>Anputzleiste профиль примыкания со стеклосеткой 6 мм, 2.4 м</v>
          </cell>
          <cell r="C250">
            <v>1</v>
          </cell>
          <cell r="D250">
            <v>1.1000000000000001</v>
          </cell>
          <cell r="E250" t="str">
            <v>м/мп</v>
          </cell>
        </row>
        <row r="251">
          <cell r="A251" t="str">
            <v>01889_016</v>
          </cell>
          <cell r="B251" t="str">
            <v>Tropfkantenprofil 2,5м с "закрытым" капельником</v>
          </cell>
          <cell r="C251">
            <v>1</v>
          </cell>
          <cell r="D251">
            <v>1.1000000000000001</v>
          </cell>
          <cell r="E251" t="str">
            <v>м/мп</v>
          </cell>
        </row>
        <row r="252">
          <cell r="A252" t="str">
            <v>04909-010</v>
          </cell>
          <cell r="B252" t="str">
            <v>Ubergangsprofil B/ профиль примык. с кровлей или отливом</v>
          </cell>
          <cell r="C252">
            <v>1</v>
          </cell>
          <cell r="D252">
            <v>1.1000000000000001</v>
          </cell>
          <cell r="E252" t="str">
            <v>м/мп</v>
          </cell>
        </row>
        <row r="253">
          <cell r="A253" t="str">
            <v>01077_017</v>
          </cell>
          <cell r="B253" t="str">
            <v>Соединитель для цокольных шин 30 mm</v>
          </cell>
          <cell r="C253">
            <v>5.0000000000000001E-3</v>
          </cell>
          <cell r="D253">
            <v>1.4999999999999999E-2</v>
          </cell>
          <cell r="E253" t="str">
            <v>шт./мп</v>
          </cell>
        </row>
        <row r="254">
          <cell r="A254" t="str">
            <v>07845_004</v>
          </cell>
          <cell r="B254" t="str">
            <v>Sockelleiste профиль цокольный 30 мм 2,5 м</v>
          </cell>
          <cell r="C254">
            <v>1</v>
          </cell>
          <cell r="D254">
            <v>1</v>
          </cell>
          <cell r="E254" t="str">
            <v>м/мп</v>
          </cell>
        </row>
        <row r="255">
          <cell r="A255" t="str">
            <v>07845_005</v>
          </cell>
          <cell r="B255" t="str">
            <v>Sockelleiste профиль цокольный 40 мм 2,5 м</v>
          </cell>
          <cell r="C255">
            <v>1</v>
          </cell>
          <cell r="D255">
            <v>1</v>
          </cell>
          <cell r="E255" t="str">
            <v>м/мп</v>
          </cell>
        </row>
        <row r="256">
          <cell r="A256" t="str">
            <v>07845_006</v>
          </cell>
          <cell r="B256" t="str">
            <v>Sockelleiste профиль цокольный 50 мм 2,5 м</v>
          </cell>
          <cell r="C256">
            <v>1</v>
          </cell>
          <cell r="D256">
            <v>1</v>
          </cell>
          <cell r="E256" t="str">
            <v>м/мп</v>
          </cell>
        </row>
        <row r="257">
          <cell r="A257" t="str">
            <v>07845_007</v>
          </cell>
          <cell r="B257" t="str">
            <v>Sockelleiste профиль цокольный 60 мм 2,5 м</v>
          </cell>
          <cell r="C257">
            <v>1</v>
          </cell>
          <cell r="D257">
            <v>1</v>
          </cell>
          <cell r="E257" t="str">
            <v>м/мп</v>
          </cell>
        </row>
        <row r="258">
          <cell r="A258" t="str">
            <v>07845_009</v>
          </cell>
          <cell r="B258" t="str">
            <v>Sockelleiste профиль цокольный 80 мм 2,5 м</v>
          </cell>
          <cell r="C258">
            <v>1</v>
          </cell>
          <cell r="D258">
            <v>1</v>
          </cell>
          <cell r="E258" t="str">
            <v>м/мп</v>
          </cell>
        </row>
        <row r="259">
          <cell r="A259" t="str">
            <v>07845_011</v>
          </cell>
          <cell r="B259" t="str">
            <v>Sockelleiste профиль цокольный 100 мм 2,5 м</v>
          </cell>
          <cell r="C259">
            <v>1</v>
          </cell>
          <cell r="D259">
            <v>1</v>
          </cell>
          <cell r="E259" t="str">
            <v>м/мп</v>
          </cell>
        </row>
        <row r="260">
          <cell r="A260" t="str">
            <v>07845_012</v>
          </cell>
          <cell r="B260" t="str">
            <v>Sockelleiste профиль цокольный 120 мм 2,5 м</v>
          </cell>
          <cell r="C260">
            <v>1</v>
          </cell>
          <cell r="D260">
            <v>1</v>
          </cell>
          <cell r="E260" t="str">
            <v>м/мп</v>
          </cell>
        </row>
        <row r="261">
          <cell r="A261" t="str">
            <v>07845_013</v>
          </cell>
          <cell r="B261" t="str">
            <v>Sockelleiste профиль цокольный 140 мм 2,5 м</v>
          </cell>
          <cell r="C261">
            <v>1</v>
          </cell>
          <cell r="D261">
            <v>1</v>
          </cell>
          <cell r="E261" t="str">
            <v>м/мп</v>
          </cell>
        </row>
        <row r="262">
          <cell r="A262" t="str">
            <v>07845_014</v>
          </cell>
          <cell r="B262" t="str">
            <v>Sockelleiste профиль цокольный 150 мм 2,5 м</v>
          </cell>
          <cell r="C262">
            <v>1</v>
          </cell>
          <cell r="D262">
            <v>1</v>
          </cell>
          <cell r="E262" t="str">
            <v>м/мп</v>
          </cell>
        </row>
        <row r="263">
          <cell r="A263" t="str">
            <v>07845_015</v>
          </cell>
          <cell r="B263" t="str">
            <v>Sockelleiste профиль цокольный 160 мм 2,5 м</v>
          </cell>
          <cell r="C263">
            <v>1</v>
          </cell>
          <cell r="D263">
            <v>1</v>
          </cell>
          <cell r="E263" t="str">
            <v>м/мп</v>
          </cell>
        </row>
        <row r="264">
          <cell r="A264" t="str">
            <v>07845_001</v>
          </cell>
          <cell r="B264" t="str">
            <v>Sockelleiste профиль цокольный 180 мм 2,5 м</v>
          </cell>
          <cell r="C264">
            <v>1</v>
          </cell>
          <cell r="D264">
            <v>1</v>
          </cell>
          <cell r="E264" t="str">
            <v>м/мп</v>
          </cell>
        </row>
        <row r="265">
          <cell r="A265" t="str">
            <v>07845_002</v>
          </cell>
          <cell r="B265" t="str">
            <v>Sockelleiste профиль цокольный 200 мм 2,5 м</v>
          </cell>
          <cell r="C265">
            <v>1</v>
          </cell>
          <cell r="D265">
            <v>1</v>
          </cell>
          <cell r="E265" t="str">
            <v>м/мп</v>
          </cell>
        </row>
        <row r="266">
          <cell r="A266" t="str">
            <v>01070_011</v>
          </cell>
          <cell r="B266" t="str">
            <v xml:space="preserve">Unterlegscheibe компенсатор, толщина 3 мм </v>
          </cell>
          <cell r="C266">
            <v>0.01</v>
          </cell>
          <cell r="D266">
            <v>0.04</v>
          </cell>
          <cell r="E266" t="str">
            <v>шт./мп</v>
          </cell>
        </row>
        <row r="267">
          <cell r="A267" t="str">
            <v>01070_012</v>
          </cell>
          <cell r="B267" t="str">
            <v xml:space="preserve">Unterlegscheibe компенсатор, толщина 5 мм </v>
          </cell>
          <cell r="C267">
            <v>0.01</v>
          </cell>
          <cell r="D267">
            <v>0.04</v>
          </cell>
          <cell r="E267" t="str">
            <v>шт./мп</v>
          </cell>
        </row>
        <row r="268">
          <cell r="A268" t="str">
            <v>01900-001</v>
          </cell>
          <cell r="B268" t="str">
            <v>Sto-Dehnfugenband 37/17-32 mm anthrazit</v>
          </cell>
          <cell r="C268">
            <v>1</v>
          </cell>
          <cell r="D268">
            <v>1</v>
          </cell>
          <cell r="E268" t="str">
            <v>м/мп</v>
          </cell>
        </row>
        <row r="269">
          <cell r="A269" t="str">
            <v>01846-001</v>
          </cell>
          <cell r="B269" t="str">
            <v>Sto-Fugendichtband 2D, 15/5-12 mm</v>
          </cell>
          <cell r="C269">
            <v>1</v>
          </cell>
          <cell r="D269">
            <v>1</v>
          </cell>
          <cell r="E269" t="str">
            <v>м/мп</v>
          </cell>
        </row>
        <row r="270">
          <cell r="A270" t="str">
            <v>01897-017</v>
          </cell>
          <cell r="B270" t="str">
            <v xml:space="preserve">Dehnfugenprofil/ профиль деформационный Typ E 2,5м </v>
          </cell>
          <cell r="C270">
            <v>1</v>
          </cell>
          <cell r="D270">
            <v>1</v>
          </cell>
          <cell r="E270" t="str">
            <v>м/мп</v>
          </cell>
        </row>
        <row r="271">
          <cell r="A271" t="str">
            <v>01897-018</v>
          </cell>
          <cell r="B271" t="str">
            <v xml:space="preserve">Dehnfugenprofil/ профиль деформационный Typ V 2,5м </v>
          </cell>
          <cell r="C271">
            <v>1</v>
          </cell>
          <cell r="D271">
            <v>1</v>
          </cell>
          <cell r="E271" t="str">
            <v>м/мп</v>
          </cell>
        </row>
        <row r="272">
          <cell r="A272" t="str">
            <v>01897-019</v>
          </cell>
          <cell r="B272" t="str">
            <v>Sto-Dehnfugen-Abdeckprofil E 250 cm</v>
          </cell>
          <cell r="C272">
            <v>1</v>
          </cell>
          <cell r="D272">
            <v>1</v>
          </cell>
          <cell r="E272" t="str">
            <v>м/мп</v>
          </cell>
        </row>
        <row r="273">
          <cell r="A273" t="str">
            <v>02083_002</v>
          </cell>
          <cell r="B273" t="str">
            <v>Sto-Putzabschlussprofil/профиль завершающий 6 мм 2,0м</v>
          </cell>
          <cell r="C273">
            <v>1</v>
          </cell>
          <cell r="D273">
            <v>1</v>
          </cell>
          <cell r="E273" t="str">
            <v>м/мп</v>
          </cell>
        </row>
        <row r="274">
          <cell r="A274" t="str">
            <v>02083_003</v>
          </cell>
          <cell r="B274" t="str">
            <v>Sto-Putzabschlussprofil/профиль завершающий 10 мм 2,0м</v>
          </cell>
          <cell r="C274">
            <v>1</v>
          </cell>
          <cell r="D274">
            <v>1</v>
          </cell>
          <cell r="E274" t="str">
            <v>м/мп</v>
          </cell>
        </row>
        <row r="275">
          <cell r="A275" t="str">
            <v>04883_001</v>
          </cell>
          <cell r="B275" t="str">
            <v>Nageldübel EJ ND-K 8x60 V для цокольной шины</v>
          </cell>
          <cell r="C275">
            <v>3</v>
          </cell>
          <cell r="D275">
            <v>4</v>
          </cell>
          <cell r="E275" t="str">
            <v>шт/мп</v>
          </cell>
        </row>
        <row r="276">
          <cell r="A276" t="str">
            <v>04883_002</v>
          </cell>
          <cell r="B276" t="str">
            <v>Nageldübel EJ ND-K 8x75 V для цокольной шины</v>
          </cell>
          <cell r="C276">
            <v>3</v>
          </cell>
          <cell r="D276">
            <v>4</v>
          </cell>
          <cell r="E276" t="str">
            <v>шт/мп</v>
          </cell>
        </row>
        <row r="277">
          <cell r="A277" t="str">
            <v>04883_003</v>
          </cell>
          <cell r="B277" t="str">
            <v>Nageldübel EJ ND-K 8x100 V для цокольной шины</v>
          </cell>
          <cell r="C277">
            <v>3</v>
          </cell>
          <cell r="D277">
            <v>4</v>
          </cell>
          <cell r="E277" t="str">
            <v>шт/мп</v>
          </cell>
        </row>
        <row r="278">
          <cell r="A278" t="str">
            <v>04879_005</v>
          </cell>
          <cell r="B278" t="str">
            <v>Дюбель гвоздь SM-8x60 для цокольной шины</v>
          </cell>
          <cell r="C278">
            <v>3</v>
          </cell>
          <cell r="D278">
            <v>4</v>
          </cell>
          <cell r="E278" t="str">
            <v>шт/мп</v>
          </cell>
        </row>
        <row r="279">
          <cell r="A279" t="str">
            <v>04878_025</v>
          </cell>
          <cell r="B279" t="str">
            <v>Универсальный забивной дюбель Н5 x 135                                          толщина теплоизоляции 80</v>
          </cell>
          <cell r="C279">
            <v>5</v>
          </cell>
          <cell r="D279">
            <v>15</v>
          </cell>
          <cell r="E279" t="str">
            <v>шт/м²</v>
          </cell>
        </row>
        <row r="280">
          <cell r="A280" t="str">
            <v>04878_026</v>
          </cell>
          <cell r="B280" t="str">
            <v>Универсальный забивной дюбель Н5 x 155                         толщина теплоизоляции 100</v>
          </cell>
          <cell r="C280">
            <v>5</v>
          </cell>
          <cell r="D280">
            <v>15</v>
          </cell>
          <cell r="E280" t="str">
            <v>шт/м²</v>
          </cell>
        </row>
        <row r="281">
          <cell r="A281" t="str">
            <v>04878_027</v>
          </cell>
          <cell r="B281" t="str">
            <v>Универсальный забивной дюбель Н5 x 175                            толщина теплоизоляции 120</v>
          </cell>
          <cell r="C281">
            <v>5</v>
          </cell>
          <cell r="D281">
            <v>15</v>
          </cell>
          <cell r="E281" t="str">
            <v>шт/м²</v>
          </cell>
        </row>
        <row r="282">
          <cell r="A282" t="str">
            <v>04878_028</v>
          </cell>
          <cell r="B282" t="str">
            <v>Универсальный забивной дюбель Н5 x 195                             толщина теплоизоляции  140</v>
          </cell>
          <cell r="C282">
            <v>5</v>
          </cell>
          <cell r="D282">
            <v>15</v>
          </cell>
          <cell r="E282" t="str">
            <v>шт/м²</v>
          </cell>
        </row>
        <row r="283">
          <cell r="A283" t="str">
            <v>04878_029</v>
          </cell>
          <cell r="B283" t="str">
            <v>Универсальный забивной дюбель Н5 x 215                          толщина теплоизоляции 160</v>
          </cell>
          <cell r="C283">
            <v>5</v>
          </cell>
          <cell r="D283">
            <v>15</v>
          </cell>
          <cell r="E283" t="str">
            <v>шт/м²</v>
          </cell>
        </row>
        <row r="284">
          <cell r="A284" t="str">
            <v>04878_030</v>
          </cell>
          <cell r="B284" t="str">
            <v>Универсальный забивной дюбель Н5 x 235                                  толщина теплоизоляции 180</v>
          </cell>
          <cell r="C284">
            <v>5</v>
          </cell>
          <cell r="D284">
            <v>15</v>
          </cell>
          <cell r="E284" t="str">
            <v>шт/м²</v>
          </cell>
        </row>
        <row r="285">
          <cell r="A285" t="str">
            <v>04878_031</v>
          </cell>
          <cell r="B285" t="str">
            <v>Универсальный забивной дюбель Н5 x 255                                толщина теплоизоляции 200</v>
          </cell>
          <cell r="C285">
            <v>5</v>
          </cell>
          <cell r="D285">
            <v>15</v>
          </cell>
          <cell r="E285" t="str">
            <v>шт/м²</v>
          </cell>
        </row>
        <row r="286">
          <cell r="A286" t="str">
            <v>04878_032</v>
          </cell>
          <cell r="B286" t="str">
            <v>Универсальный забивной дюбель Н5 x 275                          толщина теплоизоляции 220</v>
          </cell>
          <cell r="C286">
            <v>5</v>
          </cell>
          <cell r="D286">
            <v>15</v>
          </cell>
          <cell r="E286" t="str">
            <v>шт/м²</v>
          </cell>
        </row>
        <row r="287">
          <cell r="A287" t="str">
            <v>04878_033</v>
          </cell>
          <cell r="B287" t="str">
            <v>Универсальный забивной дюбель Н5 x 295                              толщина теплоизоляции 240</v>
          </cell>
          <cell r="C287">
            <v>5</v>
          </cell>
          <cell r="D287">
            <v>15</v>
          </cell>
          <cell r="E287" t="str">
            <v>шт/м²</v>
          </cell>
        </row>
        <row r="288">
          <cell r="A288" t="str">
            <v>01011_001</v>
          </cell>
          <cell r="B288" t="str">
            <v>Thermodübel EJ STR 8/60U, длина 115 мм</v>
          </cell>
          <cell r="C288">
            <v>5</v>
          </cell>
          <cell r="D288">
            <v>15</v>
          </cell>
          <cell r="E288" t="str">
            <v>шт/м²</v>
          </cell>
        </row>
        <row r="289">
          <cell r="A289" t="str">
            <v>01011_002</v>
          </cell>
          <cell r="B289" t="str">
            <v>Thermodübel EJ STR 8/60U, длина 135 мм</v>
          </cell>
          <cell r="C289">
            <v>5</v>
          </cell>
          <cell r="D289">
            <v>15</v>
          </cell>
          <cell r="E289" t="str">
            <v>шт/м²</v>
          </cell>
        </row>
        <row r="290">
          <cell r="A290" t="str">
            <v>01011_003</v>
          </cell>
          <cell r="B290" t="str">
            <v>Thermodübel EJ STR 8/60U, длина 155 мм</v>
          </cell>
          <cell r="C290">
            <v>5</v>
          </cell>
          <cell r="D290">
            <v>15</v>
          </cell>
          <cell r="E290" t="str">
            <v>шт/м²</v>
          </cell>
        </row>
        <row r="291">
          <cell r="A291" t="str">
            <v>01011_004</v>
          </cell>
          <cell r="B291" t="str">
            <v>Thermodübel EJ STR 8/60U, длина 175 мм</v>
          </cell>
          <cell r="C291">
            <v>5</v>
          </cell>
          <cell r="D291">
            <v>15</v>
          </cell>
          <cell r="E291" t="str">
            <v>шт/м²</v>
          </cell>
        </row>
        <row r="292">
          <cell r="A292" t="str">
            <v>01011_005</v>
          </cell>
          <cell r="B292" t="str">
            <v>Thermodübel EJ STR 8/60U, длина 195 мм</v>
          </cell>
          <cell r="C292">
            <v>5</v>
          </cell>
          <cell r="D292">
            <v>15</v>
          </cell>
          <cell r="E292" t="str">
            <v>шт/м²</v>
          </cell>
        </row>
        <row r="293">
          <cell r="A293" t="str">
            <v>01011_006</v>
          </cell>
          <cell r="B293" t="str">
            <v>Thermodübel EJ STR 8/60U, длина 215 мм</v>
          </cell>
          <cell r="C293">
            <v>5</v>
          </cell>
          <cell r="D293">
            <v>15</v>
          </cell>
          <cell r="E293" t="str">
            <v>шт/м²</v>
          </cell>
        </row>
        <row r="294">
          <cell r="A294" t="str">
            <v>01011_007</v>
          </cell>
          <cell r="B294" t="str">
            <v>Thermodübel EJ STR 8/60U, длина 235 мм</v>
          </cell>
          <cell r="C294">
            <v>5</v>
          </cell>
          <cell r="D294">
            <v>15</v>
          </cell>
          <cell r="E294" t="str">
            <v>шт/м²</v>
          </cell>
        </row>
        <row r="295">
          <cell r="A295" t="str">
            <v>01011_008</v>
          </cell>
          <cell r="B295" t="str">
            <v>Thermodübel EJ STR 8/60U, длина 255 мм</v>
          </cell>
          <cell r="C295">
            <v>5</v>
          </cell>
          <cell r="D295">
            <v>15</v>
          </cell>
          <cell r="E295" t="str">
            <v>шт/м²</v>
          </cell>
        </row>
        <row r="296">
          <cell r="A296" t="str">
            <v>01011_009</v>
          </cell>
          <cell r="B296" t="str">
            <v>Thermodübel EJ STR 8/60U, длина 275 мм</v>
          </cell>
          <cell r="C296">
            <v>5</v>
          </cell>
          <cell r="D296">
            <v>15</v>
          </cell>
          <cell r="E296" t="str">
            <v>шт/м²</v>
          </cell>
        </row>
        <row r="297">
          <cell r="A297" t="str">
            <v>01011_010</v>
          </cell>
          <cell r="B297" t="str">
            <v>Thermodübel EJ STR 8/60U, длина 295 мм</v>
          </cell>
          <cell r="C297">
            <v>5</v>
          </cell>
          <cell r="D297">
            <v>15</v>
          </cell>
          <cell r="E297" t="str">
            <v>шт/м²</v>
          </cell>
        </row>
        <row r="298">
          <cell r="A298" t="str">
            <v>00931_001</v>
          </cell>
          <cell r="B298" t="str">
            <v>Thermodübel RPS / STR заглушка EPS (Rondell Polystyrol)</v>
          </cell>
          <cell r="C298">
            <v>5</v>
          </cell>
          <cell r="D298">
            <v>15</v>
          </cell>
          <cell r="E298" t="str">
            <v>шт/м²</v>
          </cell>
        </row>
        <row r="299">
          <cell r="A299" t="str">
            <v>00931_002</v>
          </cell>
          <cell r="B299" t="str">
            <v>Thermodübel RMW / STR заглушка MW (Rondell Mineralwolle)</v>
          </cell>
          <cell r="C299">
            <v>5</v>
          </cell>
          <cell r="D299">
            <v>15</v>
          </cell>
          <cell r="E299" t="str">
            <v>шт/м²</v>
          </cell>
        </row>
        <row r="300">
          <cell r="A300" t="str">
            <v>00931_003</v>
          </cell>
          <cell r="B300" t="str">
            <v>Thermodübel VE / STR заглушка EPS малая (Verschlusselement)</v>
          </cell>
          <cell r="C300">
            <v>5</v>
          </cell>
          <cell r="D300">
            <v>15</v>
          </cell>
          <cell r="E300" t="str">
            <v>шт/м²</v>
          </cell>
        </row>
        <row r="301">
          <cell r="A301" t="str">
            <v>00934_004</v>
          </cell>
          <cell r="B301" t="str">
            <v>Thermodübel MT Фреза STR tool</v>
          </cell>
          <cell r="C301" t="str">
            <v>н/д</v>
          </cell>
          <cell r="D301" t="str">
            <v>н/д</v>
          </cell>
        </row>
        <row r="302">
          <cell r="A302" t="str">
            <v>08441-013</v>
          </cell>
          <cell r="B302" t="str">
            <v>StoCorr Metallac getönt (колерованная)</v>
          </cell>
          <cell r="C302">
            <v>0.11</v>
          </cell>
          <cell r="D302">
            <v>0.25</v>
          </cell>
          <cell r="E302" t="str">
            <v>л/м²</v>
          </cell>
        </row>
        <row r="303">
          <cell r="A303" t="str">
            <v>08441-015</v>
          </cell>
          <cell r="B303" t="str">
            <v>StoCorr Metallac getönt колерованный (1,0 л.)</v>
          </cell>
          <cell r="C303">
            <v>0.11</v>
          </cell>
          <cell r="D303">
            <v>0.25</v>
          </cell>
          <cell r="E303" t="str">
            <v>л/м²</v>
          </cell>
        </row>
        <row r="304">
          <cell r="A304" t="str">
            <v>08430-001</v>
          </cell>
          <cell r="B304" t="str">
            <v>StoRadiatorlac AF краска для радиаторов и труб</v>
          </cell>
          <cell r="C304">
            <v>0.1</v>
          </cell>
          <cell r="D304">
            <v>0.2</v>
          </cell>
          <cell r="E304" t="str">
            <v>л/м²</v>
          </cell>
        </row>
        <row r="305">
          <cell r="A305" t="str">
            <v>04806-012</v>
          </cell>
          <cell r="B305" t="str">
            <v>StoCorr Finish колерованный</v>
          </cell>
          <cell r="C305">
            <v>0.16</v>
          </cell>
          <cell r="D305">
            <v>0.4</v>
          </cell>
          <cell r="E305" t="str">
            <v>л/м²</v>
          </cell>
        </row>
        <row r="306">
          <cell r="A306" t="str">
            <v>02399-004</v>
          </cell>
          <cell r="B306" t="str">
            <v>StoAqua Top Satin 5l колеров. С1</v>
          </cell>
          <cell r="C306">
            <v>0.11</v>
          </cell>
          <cell r="D306">
            <v>0.25</v>
          </cell>
          <cell r="E306" t="str">
            <v>л/м²</v>
          </cell>
        </row>
        <row r="307">
          <cell r="A307" t="str">
            <v>02399-005</v>
          </cell>
          <cell r="B307" t="str">
            <v>StoAqua Top Satin 2,5l колеров. С1</v>
          </cell>
          <cell r="C307">
            <v>0.11</v>
          </cell>
          <cell r="D307">
            <v>0.25</v>
          </cell>
          <cell r="E307" t="str">
            <v>л/м²</v>
          </cell>
        </row>
        <row r="308">
          <cell r="A308" t="str">
            <v>00861_012</v>
          </cell>
          <cell r="B308" t="str">
            <v>StoPrim Solid</v>
          </cell>
          <cell r="C308">
            <v>0.02</v>
          </cell>
          <cell r="D308">
            <v>0.08</v>
          </cell>
          <cell r="E308" t="str">
            <v>л/м²</v>
          </cell>
        </row>
        <row r="309">
          <cell r="A309" t="str">
            <v>09609-001</v>
          </cell>
          <cell r="B309" t="str">
            <v>StoPrim GT</v>
          </cell>
          <cell r="C309">
            <v>0.1</v>
          </cell>
          <cell r="D309">
            <v>0.3</v>
          </cell>
          <cell r="E309" t="str">
            <v>л/м²</v>
          </cell>
        </row>
        <row r="310">
          <cell r="A310" t="str">
            <v>00870-047</v>
          </cell>
          <cell r="B310" t="str">
            <v>StoPrim Sol GT</v>
          </cell>
          <cell r="C310">
            <v>0.1</v>
          </cell>
          <cell r="D310">
            <v>0.6</v>
          </cell>
          <cell r="E310" t="str">
            <v>л/м²</v>
          </cell>
        </row>
        <row r="311">
          <cell r="A311" t="str">
            <v>00870-006</v>
          </cell>
          <cell r="B311" t="str">
            <v>StoPrim Silikat</v>
          </cell>
          <cell r="C311">
            <v>0.15</v>
          </cell>
          <cell r="D311">
            <v>0.6</v>
          </cell>
          <cell r="E311" t="str">
            <v>л/м²</v>
          </cell>
        </row>
        <row r="312">
          <cell r="A312" t="str">
            <v>00518-002</v>
          </cell>
          <cell r="B312" t="str">
            <v>StoPrim Plex</v>
          </cell>
          <cell r="C312">
            <v>0.1</v>
          </cell>
          <cell r="D312">
            <v>0.4</v>
          </cell>
          <cell r="E312" t="str">
            <v>л/м²</v>
          </cell>
        </row>
        <row r="313">
          <cell r="A313" t="str">
            <v>00518-001</v>
          </cell>
          <cell r="B313" t="str">
            <v>StoPrim Plex</v>
          </cell>
          <cell r="C313">
            <v>0.1</v>
          </cell>
          <cell r="D313">
            <v>0.4</v>
          </cell>
          <cell r="E313" t="str">
            <v>л/м²</v>
          </cell>
        </row>
        <row r="314">
          <cell r="A314" t="str">
            <v>00517-001</v>
          </cell>
          <cell r="B314" t="str">
            <v>StoPrim Color weiss (белая)</v>
          </cell>
          <cell r="C314">
            <v>0.2</v>
          </cell>
          <cell r="D314">
            <v>0.3</v>
          </cell>
          <cell r="E314" t="str">
            <v>л/м²</v>
          </cell>
        </row>
        <row r="315">
          <cell r="A315" t="str">
            <v>00517-008</v>
          </cell>
          <cell r="B315" t="str">
            <v>StoPrim Color getönt (колерованная)</v>
          </cell>
          <cell r="C315">
            <v>0.2</v>
          </cell>
          <cell r="D315">
            <v>0.3</v>
          </cell>
          <cell r="E315" t="str">
            <v>л/м²</v>
          </cell>
        </row>
        <row r="316">
          <cell r="A316" t="str">
            <v>01304-005</v>
          </cell>
          <cell r="B316" t="str">
            <v>StoPrim Isol</v>
          </cell>
          <cell r="C316">
            <v>0.1</v>
          </cell>
          <cell r="D316">
            <v>0.4</v>
          </cell>
          <cell r="E316" t="str">
            <v>л/м²</v>
          </cell>
        </row>
        <row r="317">
          <cell r="A317" t="str">
            <v>01304-006</v>
          </cell>
          <cell r="B317" t="str">
            <v>StoPrim Isol</v>
          </cell>
          <cell r="C317">
            <v>0.1</v>
          </cell>
          <cell r="D317">
            <v>0.4</v>
          </cell>
          <cell r="E317" t="str">
            <v>л/м²</v>
          </cell>
        </row>
        <row r="318">
          <cell r="A318" t="str">
            <v>00855-003</v>
          </cell>
          <cell r="B318" t="str">
            <v>StoPrim LP</v>
          </cell>
          <cell r="C318">
            <v>0.13</v>
          </cell>
          <cell r="D318">
            <v>0.15</v>
          </cell>
          <cell r="E318" t="str">
            <v>л/м²</v>
          </cell>
        </row>
        <row r="319">
          <cell r="A319" t="str">
            <v>00872-001</v>
          </cell>
          <cell r="B319" t="str">
            <v>StoPrep In natur (натурального цвета)</v>
          </cell>
          <cell r="C319">
            <v>0.18</v>
          </cell>
          <cell r="D319">
            <v>0.32</v>
          </cell>
          <cell r="E319" t="str">
            <v>кг/м²</v>
          </cell>
        </row>
        <row r="320">
          <cell r="A320" t="str">
            <v>00872-006</v>
          </cell>
          <cell r="B320" t="str">
            <v>StoPrep In getönt (колерованное)</v>
          </cell>
          <cell r="C320">
            <v>0.18</v>
          </cell>
          <cell r="D320">
            <v>0.32</v>
          </cell>
          <cell r="E320" t="str">
            <v>кг/м²</v>
          </cell>
        </row>
        <row r="321">
          <cell r="A321" t="str">
            <v>00872-004</v>
          </cell>
          <cell r="B321" t="str">
            <v>StoPrep In natur (натурального цвета)</v>
          </cell>
          <cell r="C321">
            <v>0.18</v>
          </cell>
          <cell r="D321">
            <v>0.32</v>
          </cell>
          <cell r="E321" t="str">
            <v>кг/м²</v>
          </cell>
        </row>
        <row r="322">
          <cell r="A322" t="str">
            <v>00872-005</v>
          </cell>
          <cell r="B322" t="str">
            <v xml:space="preserve">StoPrep In getönt (колерованное) </v>
          </cell>
          <cell r="C322">
            <v>0.18</v>
          </cell>
          <cell r="D322">
            <v>0.32</v>
          </cell>
          <cell r="E322" t="str">
            <v>кг/м²</v>
          </cell>
        </row>
        <row r="323">
          <cell r="A323" t="str">
            <v>00884-001</v>
          </cell>
          <cell r="B323" t="str">
            <v>StoPrep Contact</v>
          </cell>
          <cell r="C323">
            <v>0.2</v>
          </cell>
          <cell r="D323">
            <v>2</v>
          </cell>
          <cell r="E323" t="str">
            <v>кг/м²</v>
          </cell>
        </row>
        <row r="324">
          <cell r="A324" t="str">
            <v>00749-018</v>
          </cell>
          <cell r="B324" t="str">
            <v>StoLevell In XXL (мешок)</v>
          </cell>
          <cell r="C324">
            <v>0.8</v>
          </cell>
          <cell r="D324">
            <v>3</v>
          </cell>
          <cell r="E324" t="str">
            <v>кг/м²</v>
          </cell>
        </row>
        <row r="325">
          <cell r="A325" t="str">
            <v>00749-019</v>
          </cell>
          <cell r="B325" t="str">
            <v>StoLevell In XXL (ведро)</v>
          </cell>
          <cell r="C325">
            <v>0.8</v>
          </cell>
          <cell r="D325">
            <v>3</v>
          </cell>
          <cell r="E325" t="str">
            <v>кг/м²</v>
          </cell>
        </row>
        <row r="326">
          <cell r="A326" t="str">
            <v>00822-001</v>
          </cell>
          <cell r="B326" t="str">
            <v>StoLevell in Resist</v>
          </cell>
          <cell r="C326">
            <v>0.8</v>
          </cell>
          <cell r="D326">
            <v>3</v>
          </cell>
          <cell r="E326" t="str">
            <v>кг/м²</v>
          </cell>
        </row>
        <row r="327">
          <cell r="A327" t="str">
            <v>00819-001</v>
          </cell>
          <cell r="B327" t="str">
            <v>StoLevell in Sil</v>
          </cell>
          <cell r="C327">
            <v>0.8</v>
          </cell>
          <cell r="D327">
            <v>3</v>
          </cell>
          <cell r="E327" t="str">
            <v>кг/м²</v>
          </cell>
        </row>
        <row r="328">
          <cell r="A328" t="str">
            <v>01230-001</v>
          </cell>
          <cell r="B328" t="str">
            <v>StoLevell In G</v>
          </cell>
          <cell r="C328">
            <v>1.1000000000000001</v>
          </cell>
          <cell r="D328">
            <v>5</v>
          </cell>
          <cell r="E328" t="str">
            <v>кг/м²</v>
          </cell>
        </row>
        <row r="329">
          <cell r="A329" t="str">
            <v>08899-001</v>
          </cell>
          <cell r="B329" t="str">
            <v>StoLevell Calce RP (мешок)</v>
          </cell>
          <cell r="C329">
            <v>12</v>
          </cell>
          <cell r="D329">
            <v>24</v>
          </cell>
          <cell r="E329" t="str">
            <v>кг/м²</v>
          </cell>
        </row>
        <row r="330">
          <cell r="A330" t="str">
            <v>09320-001</v>
          </cell>
          <cell r="B330" t="str">
            <v>StoLevell Calce FS (мешок)</v>
          </cell>
          <cell r="C330">
            <v>4</v>
          </cell>
          <cell r="D330">
            <v>8</v>
          </cell>
          <cell r="E330" t="str">
            <v>кг/м²</v>
          </cell>
        </row>
        <row r="331">
          <cell r="A331" t="str">
            <v>01245-001</v>
          </cell>
          <cell r="B331" t="str">
            <v>StoLevell In As</v>
          </cell>
          <cell r="C331">
            <v>1</v>
          </cell>
          <cell r="D331">
            <v>5</v>
          </cell>
          <cell r="E331" t="str">
            <v>кг/м²</v>
          </cell>
        </row>
        <row r="332">
          <cell r="A332" t="str">
            <v>01245-003</v>
          </cell>
          <cell r="B332" t="str">
            <v>StoLevell In As</v>
          </cell>
          <cell r="C332">
            <v>1</v>
          </cell>
          <cell r="D332">
            <v>5</v>
          </cell>
          <cell r="E332" t="str">
            <v>кг/м²</v>
          </cell>
        </row>
        <row r="333">
          <cell r="A333" t="str">
            <v>08414-004</v>
          </cell>
          <cell r="B333" t="str">
            <v>StoLevell In Repair</v>
          </cell>
          <cell r="C333">
            <v>0.25</v>
          </cell>
          <cell r="D333">
            <v>0.4</v>
          </cell>
          <cell r="E333" t="str">
            <v>кг/м²</v>
          </cell>
        </row>
        <row r="334">
          <cell r="A334" t="str">
            <v>02970-001</v>
          </cell>
          <cell r="B334" t="str">
            <v>StoLevell In Fill</v>
          </cell>
          <cell r="C334">
            <v>0.3</v>
          </cell>
          <cell r="D334">
            <v>30</v>
          </cell>
          <cell r="E334" t="str">
            <v>кг/м²</v>
          </cell>
        </row>
        <row r="335">
          <cell r="A335" t="str">
            <v>02970-002</v>
          </cell>
          <cell r="B335" t="str">
            <v>StoLevell In Fill</v>
          </cell>
          <cell r="C335">
            <v>0.3</v>
          </cell>
          <cell r="D335">
            <v>30</v>
          </cell>
          <cell r="E335" t="str">
            <v>кг/м²</v>
          </cell>
        </row>
        <row r="336">
          <cell r="A336" t="str">
            <v>01276-008</v>
          </cell>
          <cell r="B336" t="str">
            <v>StoLevell In RS</v>
          </cell>
          <cell r="C336">
            <v>0.5</v>
          </cell>
          <cell r="D336">
            <v>45</v>
          </cell>
          <cell r="E336" t="str">
            <v>кг/м²</v>
          </cell>
        </row>
        <row r="337">
          <cell r="A337" t="str">
            <v>00828-026</v>
          </cell>
          <cell r="B337" t="str">
            <v>StoTex Coll</v>
          </cell>
          <cell r="C337">
            <v>0.18</v>
          </cell>
          <cell r="D337">
            <v>0.3</v>
          </cell>
          <cell r="E337" t="str">
            <v>кг/м²</v>
          </cell>
        </row>
        <row r="338">
          <cell r="A338" t="str">
            <v>01300-001</v>
          </cell>
          <cell r="B338" t="str">
            <v>StoDecolit K 1,0 weiss (белая)</v>
          </cell>
          <cell r="C338">
            <v>2.1</v>
          </cell>
          <cell r="D338">
            <v>2.2000000000000002</v>
          </cell>
          <cell r="E338" t="str">
            <v>кг/м²</v>
          </cell>
        </row>
        <row r="339">
          <cell r="A339" t="str">
            <v>01300-002</v>
          </cell>
          <cell r="B339" t="str">
            <v>StoDecolit K 1,0 getönt (колерованная) C1</v>
          </cell>
          <cell r="C339">
            <v>2.1</v>
          </cell>
          <cell r="D339">
            <v>2.2000000000000002</v>
          </cell>
          <cell r="E339" t="str">
            <v>кг/м²</v>
          </cell>
        </row>
        <row r="340">
          <cell r="A340" t="str">
            <v>01301-001</v>
          </cell>
          <cell r="B340" t="str">
            <v>StoDecolit K 1,5 weiss (белая)</v>
          </cell>
          <cell r="C340">
            <v>2.5</v>
          </cell>
          <cell r="D340">
            <v>2.6</v>
          </cell>
          <cell r="E340" t="str">
            <v>кг/м²</v>
          </cell>
        </row>
        <row r="341">
          <cell r="A341" t="str">
            <v>01301-002</v>
          </cell>
          <cell r="B341" t="str">
            <v>StoDecolit K 1,5 getönt (колерованная) C1</v>
          </cell>
          <cell r="C341">
            <v>2.5</v>
          </cell>
          <cell r="D341">
            <v>2.6</v>
          </cell>
          <cell r="E341" t="str">
            <v>кг/м²</v>
          </cell>
        </row>
        <row r="342">
          <cell r="A342" t="str">
            <v>01302-001</v>
          </cell>
          <cell r="B342" t="str">
            <v>StoDecolit K 2,0 weiss (белая)</v>
          </cell>
          <cell r="C342">
            <v>3.7</v>
          </cell>
          <cell r="D342">
            <v>3.8</v>
          </cell>
          <cell r="E342" t="str">
            <v>кг/м²</v>
          </cell>
        </row>
        <row r="343">
          <cell r="A343" t="str">
            <v>01302-002</v>
          </cell>
          <cell r="B343" t="str">
            <v>StoDecolit K 2,0 weiss (белая)</v>
          </cell>
          <cell r="C343">
            <v>3.7</v>
          </cell>
          <cell r="D343">
            <v>3.8</v>
          </cell>
          <cell r="E343" t="str">
            <v>кг/м²</v>
          </cell>
        </row>
        <row r="344">
          <cell r="A344" t="str">
            <v>01303-001</v>
          </cell>
          <cell r="B344" t="str">
            <v>StoDecolit K 3,0 weiss (белая)</v>
          </cell>
          <cell r="C344">
            <v>4.7</v>
          </cell>
          <cell r="D344">
            <v>4.8</v>
          </cell>
          <cell r="E344" t="str">
            <v>кг/м²</v>
          </cell>
        </row>
        <row r="345">
          <cell r="A345" t="str">
            <v>01303-002</v>
          </cell>
          <cell r="B345" t="str">
            <v>StoDecolit K 3,0 getönt (колерованная) C1</v>
          </cell>
          <cell r="C345">
            <v>4.7</v>
          </cell>
          <cell r="D345">
            <v>4.8</v>
          </cell>
          <cell r="E345" t="str">
            <v>кг/м²</v>
          </cell>
        </row>
        <row r="346">
          <cell r="A346" t="str">
            <v>01311-001</v>
          </cell>
          <cell r="B346" t="str">
            <v>StoDecolit R 1,5 weiss (белая)</v>
          </cell>
          <cell r="C346">
            <v>2.2000000000000002</v>
          </cell>
          <cell r="D346">
            <v>2.2999999999999998</v>
          </cell>
          <cell r="E346" t="str">
            <v>кг/м²</v>
          </cell>
        </row>
        <row r="347">
          <cell r="A347" t="str">
            <v>01311-002</v>
          </cell>
          <cell r="B347" t="str">
            <v>StoDecolit R 1,5 getönt (колерованная) C1</v>
          </cell>
          <cell r="C347">
            <v>2.2000000000000002</v>
          </cell>
          <cell r="D347">
            <v>2.2999999999999998</v>
          </cell>
          <cell r="E347" t="str">
            <v>кг/м²</v>
          </cell>
        </row>
        <row r="348">
          <cell r="A348" t="str">
            <v>01312-001</v>
          </cell>
          <cell r="B348" t="str">
            <v>StoDecolit R 2,0 weiss (белая)</v>
          </cell>
          <cell r="C348">
            <v>2.9</v>
          </cell>
          <cell r="D348">
            <v>3</v>
          </cell>
          <cell r="E348" t="str">
            <v>кг/м²</v>
          </cell>
        </row>
        <row r="349">
          <cell r="A349" t="str">
            <v>01312-002</v>
          </cell>
          <cell r="B349" t="str">
            <v>StoDecolit R 2,0 getönt (колерованная) C1</v>
          </cell>
          <cell r="C349">
            <v>2.9</v>
          </cell>
          <cell r="D349">
            <v>3</v>
          </cell>
          <cell r="E349" t="str">
            <v>кг/м²</v>
          </cell>
        </row>
        <row r="350">
          <cell r="A350" t="str">
            <v>01313-001</v>
          </cell>
          <cell r="B350" t="str">
            <v>StoDecolit R 3,0 weiss (белая)</v>
          </cell>
          <cell r="C350">
            <v>4.0999999999999996</v>
          </cell>
          <cell r="D350">
            <v>4.2</v>
          </cell>
          <cell r="E350" t="str">
            <v>кг/м²</v>
          </cell>
        </row>
        <row r="351">
          <cell r="A351" t="str">
            <v>01313-002</v>
          </cell>
          <cell r="B351" t="str">
            <v>StoDecolit R 3,0 getönt (колерованная) C1</v>
          </cell>
          <cell r="C351">
            <v>4.0999999999999996</v>
          </cell>
          <cell r="D351">
            <v>4.2</v>
          </cell>
          <cell r="E351" t="str">
            <v>кг/м²</v>
          </cell>
        </row>
        <row r="352">
          <cell r="A352" t="str">
            <v>01222-001</v>
          </cell>
          <cell r="B352" t="str">
            <v>StoDecolit MP weiss (белая)</v>
          </cell>
          <cell r="C352">
            <v>1</v>
          </cell>
          <cell r="D352">
            <v>4.5</v>
          </cell>
          <cell r="E352" t="str">
            <v>кг/м²</v>
          </cell>
        </row>
        <row r="353">
          <cell r="A353" t="str">
            <v>01222-011</v>
          </cell>
          <cell r="B353" t="str">
            <v>StoDecolit MP getönt (колерованная) C1</v>
          </cell>
          <cell r="C353">
            <v>1</v>
          </cell>
          <cell r="D353">
            <v>4.5</v>
          </cell>
          <cell r="E353" t="str">
            <v>кг/м²</v>
          </cell>
        </row>
        <row r="354">
          <cell r="A354" t="str">
            <v>08244-001</v>
          </cell>
          <cell r="B354" t="str">
            <v>Sto Decolit Effect weiss (белая)</v>
          </cell>
          <cell r="C354">
            <v>4</v>
          </cell>
          <cell r="D354">
            <v>5</v>
          </cell>
          <cell r="E354" t="str">
            <v>кг/м²</v>
          </cell>
        </row>
        <row r="355">
          <cell r="A355" t="str">
            <v>08244-002</v>
          </cell>
          <cell r="B355" t="str">
            <v>Sto Decolit Effect getönt (колерованная) C1</v>
          </cell>
          <cell r="C355">
            <v>4</v>
          </cell>
          <cell r="D355">
            <v>5</v>
          </cell>
          <cell r="E355" t="str">
            <v>кг/м²</v>
          </cell>
        </row>
        <row r="356">
          <cell r="A356" t="str">
            <v>09217-003</v>
          </cell>
          <cell r="B356" t="str">
            <v>StoCalce Activ MP 1,0 (натуральный белый)</v>
          </cell>
          <cell r="C356">
            <v>1.5</v>
          </cell>
          <cell r="D356">
            <v>4.5</v>
          </cell>
          <cell r="E356" t="str">
            <v>кг/м²</v>
          </cell>
        </row>
        <row r="357">
          <cell r="A357" t="str">
            <v>00180-023</v>
          </cell>
          <cell r="B357" t="str">
            <v>Sto-Granit K 1,5 цвет 800</v>
          </cell>
          <cell r="C357">
            <v>3.5</v>
          </cell>
          <cell r="D357">
            <v>5</v>
          </cell>
          <cell r="E357" t="str">
            <v>кг/м²</v>
          </cell>
        </row>
        <row r="358">
          <cell r="A358" t="str">
            <v>00180-024</v>
          </cell>
          <cell r="B358" t="str">
            <v>Sto-Granit K 1,5 цвет 801</v>
          </cell>
          <cell r="C358">
            <v>3.5</v>
          </cell>
          <cell r="D358">
            <v>5</v>
          </cell>
          <cell r="E358" t="str">
            <v>кг/м²</v>
          </cell>
        </row>
        <row r="359">
          <cell r="A359" t="str">
            <v>00180-029</v>
          </cell>
          <cell r="B359" t="str">
            <v>Sto-Granit K 1,5 цвет 802</v>
          </cell>
          <cell r="C359">
            <v>3.5</v>
          </cell>
          <cell r="D359">
            <v>5</v>
          </cell>
          <cell r="E359" t="str">
            <v>кг/м²</v>
          </cell>
        </row>
        <row r="360">
          <cell r="A360" t="str">
            <v>00180-025</v>
          </cell>
          <cell r="B360" t="str">
            <v>Sto-Granit K 1,5 цвет 803</v>
          </cell>
          <cell r="C360">
            <v>3.5</v>
          </cell>
          <cell r="D360">
            <v>5</v>
          </cell>
          <cell r="E360" t="str">
            <v>кг/м²</v>
          </cell>
        </row>
        <row r="361">
          <cell r="A361" t="str">
            <v>00180-030</v>
          </cell>
          <cell r="B361" t="str">
            <v>Sto-Granit K 1,5 цвет 804</v>
          </cell>
          <cell r="C361">
            <v>3.5</v>
          </cell>
          <cell r="D361">
            <v>5</v>
          </cell>
          <cell r="E361" t="str">
            <v>кг/м²</v>
          </cell>
        </row>
        <row r="362">
          <cell r="A362" t="str">
            <v>00180-031</v>
          </cell>
          <cell r="B362" t="str">
            <v>Sto-Granit K 1,5 цвет 808</v>
          </cell>
          <cell r="C362">
            <v>3.5</v>
          </cell>
          <cell r="D362">
            <v>5</v>
          </cell>
          <cell r="E362" t="str">
            <v>кг/м²</v>
          </cell>
        </row>
        <row r="363">
          <cell r="A363" t="str">
            <v>00180-032</v>
          </cell>
          <cell r="B363" t="str">
            <v>Sto-Granit K 1,5 цвет 812</v>
          </cell>
          <cell r="C363">
            <v>3.5</v>
          </cell>
          <cell r="D363">
            <v>5</v>
          </cell>
          <cell r="E363" t="str">
            <v>кг/м²</v>
          </cell>
        </row>
        <row r="364">
          <cell r="A364" t="str">
            <v>00180-033</v>
          </cell>
          <cell r="B364" t="str">
            <v>Sto-Granit K 1,5 цвет 813</v>
          </cell>
          <cell r="C364">
            <v>3.5</v>
          </cell>
          <cell r="D364">
            <v>5</v>
          </cell>
          <cell r="E364" t="str">
            <v>кг/м²</v>
          </cell>
        </row>
        <row r="365">
          <cell r="A365" t="str">
            <v>00180-027</v>
          </cell>
          <cell r="B365" t="str">
            <v>Sto-Granit K 1,5 цвет 821</v>
          </cell>
          <cell r="C365">
            <v>3.5</v>
          </cell>
          <cell r="D365">
            <v>5</v>
          </cell>
          <cell r="E365" t="str">
            <v>кг/м²</v>
          </cell>
        </row>
        <row r="366">
          <cell r="A366" t="str">
            <v>00180-028</v>
          </cell>
          <cell r="B366" t="str">
            <v>Sto-Granit K 1,5 цвет 824</v>
          </cell>
          <cell r="C366">
            <v>3.5</v>
          </cell>
          <cell r="D366">
            <v>5</v>
          </cell>
          <cell r="E366" t="str">
            <v>кг/м²</v>
          </cell>
        </row>
        <row r="367">
          <cell r="A367" t="str">
            <v>00112-010</v>
          </cell>
          <cell r="B367" t="str">
            <v>StoCalce Miral MP 0,5 natur (натур. цвет)</v>
          </cell>
          <cell r="C367">
            <v>1.2</v>
          </cell>
          <cell r="D367">
            <v>5</v>
          </cell>
          <cell r="E367" t="str">
            <v>кг/м²</v>
          </cell>
        </row>
        <row r="368">
          <cell r="A368" t="str">
            <v>00112-009</v>
          </cell>
          <cell r="B368" t="str">
            <v xml:space="preserve">StoCalce Miral MP 0,5 getönt (колеров.) C1 </v>
          </cell>
          <cell r="C368">
            <v>1.2</v>
          </cell>
          <cell r="D368">
            <v>5</v>
          </cell>
          <cell r="E368" t="str">
            <v>кг/м²</v>
          </cell>
        </row>
        <row r="369">
          <cell r="A369" t="str">
            <v>09378-002</v>
          </cell>
          <cell r="B369" t="str">
            <v>StoColor Supermatt weiss (белый)</v>
          </cell>
          <cell r="C369">
            <v>0.12</v>
          </cell>
          <cell r="D369">
            <v>0.3</v>
          </cell>
          <cell r="E369" t="str">
            <v>л/м²</v>
          </cell>
        </row>
        <row r="370">
          <cell r="A370" t="str">
            <v>09378-001</v>
          </cell>
          <cell r="B370" t="str">
            <v>StoColor Supermatt getönt (колерованная) C1</v>
          </cell>
          <cell r="C370">
            <v>0.12</v>
          </cell>
          <cell r="D370">
            <v>0.3</v>
          </cell>
          <cell r="E370" t="str">
            <v>л/м²</v>
          </cell>
        </row>
        <row r="371">
          <cell r="A371" t="str">
            <v>09378-004</v>
          </cell>
          <cell r="B371" t="str">
            <v>StoColor Supermatt weiss (белый)</v>
          </cell>
          <cell r="C371">
            <v>0.12</v>
          </cell>
          <cell r="D371">
            <v>0.3</v>
          </cell>
          <cell r="E371" t="str">
            <v>л/м²</v>
          </cell>
        </row>
        <row r="372">
          <cell r="A372" t="str">
            <v>09378-003</v>
          </cell>
          <cell r="B372" t="str">
            <v>StoColor Supermatt getönt (колерованная) C1</v>
          </cell>
          <cell r="C372">
            <v>0.12</v>
          </cell>
          <cell r="D372">
            <v>0.3</v>
          </cell>
          <cell r="E372" t="str">
            <v>л/м²</v>
          </cell>
        </row>
        <row r="373">
          <cell r="A373" t="str">
            <v>00097-002</v>
          </cell>
          <cell r="B373" t="str">
            <v xml:space="preserve">StoColor Titanium weiss (белая) </v>
          </cell>
          <cell r="C373">
            <v>0.14000000000000001</v>
          </cell>
          <cell r="D373">
            <v>0.34</v>
          </cell>
          <cell r="E373" t="str">
            <v>л/м²</v>
          </cell>
        </row>
        <row r="374">
          <cell r="A374" t="str">
            <v>00097-004</v>
          </cell>
          <cell r="B374" t="str">
            <v>StoColor Titanium getönt (колерованная) C1</v>
          </cell>
          <cell r="C374">
            <v>0.14000000000000001</v>
          </cell>
          <cell r="D374">
            <v>0.34</v>
          </cell>
          <cell r="E374" t="str">
            <v>л/м²</v>
          </cell>
        </row>
        <row r="375">
          <cell r="A375" t="str">
            <v>00097-001</v>
          </cell>
          <cell r="B375" t="str">
            <v>StoColor Titanium weiss (белая)</v>
          </cell>
          <cell r="C375">
            <v>0.14000000000000001</v>
          </cell>
          <cell r="D375">
            <v>0.34</v>
          </cell>
          <cell r="E375" t="str">
            <v>л/м²</v>
          </cell>
        </row>
        <row r="376">
          <cell r="A376" t="str">
            <v>00097-003</v>
          </cell>
          <cell r="B376" t="str">
            <v>StoColor Titanium getönt (колерованная) C1</v>
          </cell>
          <cell r="C376">
            <v>0.14000000000000001</v>
          </cell>
          <cell r="D376">
            <v>0.34</v>
          </cell>
          <cell r="E376" t="str">
            <v>л/м²</v>
          </cell>
        </row>
        <row r="377">
          <cell r="A377" t="str">
            <v>00097-020</v>
          </cell>
          <cell r="B377" t="str">
            <v>StoColor Titanium ASE getönt (колерованная) PG02</v>
          </cell>
          <cell r="C377">
            <v>0.14000000000000001</v>
          </cell>
          <cell r="D377">
            <v>0.34</v>
          </cell>
          <cell r="E377" t="str">
            <v>л/м²</v>
          </cell>
        </row>
        <row r="378">
          <cell r="A378" t="str">
            <v>00097-021</v>
          </cell>
          <cell r="B378" t="str">
            <v>StoColor Titanium ASE getönt (колерованная) PG02</v>
          </cell>
          <cell r="C378">
            <v>0.14000000000000001</v>
          </cell>
          <cell r="D378">
            <v>0.34</v>
          </cell>
          <cell r="E378" t="str">
            <v>л/м²</v>
          </cell>
        </row>
        <row r="379">
          <cell r="A379" t="str">
            <v>00024-001</v>
          </cell>
          <cell r="B379" t="str">
            <v>StoColor Opticryl Matt weiss (белая)</v>
          </cell>
          <cell r="C379">
            <v>0.13</v>
          </cell>
          <cell r="D379">
            <v>0.3</v>
          </cell>
          <cell r="E379" t="str">
            <v>л/м²</v>
          </cell>
        </row>
        <row r="380">
          <cell r="A380" t="str">
            <v>00024-002</v>
          </cell>
          <cell r="B380" t="str">
            <v>StoColor Opticryl Matt getönt (колерованная) С1</v>
          </cell>
          <cell r="C380">
            <v>0.13</v>
          </cell>
          <cell r="D380">
            <v>0.3</v>
          </cell>
          <cell r="E380" t="str">
            <v>л/м²</v>
          </cell>
        </row>
        <row r="381">
          <cell r="A381" t="str">
            <v>00024-005</v>
          </cell>
          <cell r="B381" t="str">
            <v>StoColor Opticryl Matt weiss (белая)</v>
          </cell>
          <cell r="C381">
            <v>0.13</v>
          </cell>
          <cell r="D381">
            <v>0.3</v>
          </cell>
          <cell r="E381" t="str">
            <v>л/м²</v>
          </cell>
        </row>
        <row r="382">
          <cell r="A382" t="str">
            <v>00024-008</v>
          </cell>
          <cell r="B382" t="str">
            <v>StoColor Opticryl Matt getönt (колерованная) С1</v>
          </cell>
          <cell r="C382">
            <v>0.13</v>
          </cell>
          <cell r="D382">
            <v>0.3</v>
          </cell>
          <cell r="E382" t="str">
            <v>л/м²</v>
          </cell>
        </row>
        <row r="383">
          <cell r="A383" t="str">
            <v>00024-004</v>
          </cell>
          <cell r="B383" t="str">
            <v>StoColor Opticryl Matt weiss (белая)</v>
          </cell>
          <cell r="C383">
            <v>0.13</v>
          </cell>
          <cell r="D383">
            <v>0.3</v>
          </cell>
          <cell r="E383" t="str">
            <v>л/м²</v>
          </cell>
        </row>
        <row r="384">
          <cell r="A384" t="str">
            <v>00024-007</v>
          </cell>
          <cell r="B384" t="str">
            <v>StoColor Opticryl Matt getönt (колерованная) С1</v>
          </cell>
          <cell r="C384">
            <v>0.13</v>
          </cell>
          <cell r="D384">
            <v>0.3</v>
          </cell>
          <cell r="E384" t="str">
            <v>л/м²</v>
          </cell>
        </row>
        <row r="385">
          <cell r="A385" t="str">
            <v>00024-003</v>
          </cell>
          <cell r="B385" t="str">
            <v>StoColor Opticryl Matt weiss (белая)</v>
          </cell>
          <cell r="C385">
            <v>0.13</v>
          </cell>
          <cell r="D385">
            <v>0.3</v>
          </cell>
          <cell r="E385" t="str">
            <v>л/м²</v>
          </cell>
        </row>
        <row r="386">
          <cell r="A386" t="str">
            <v>00024-006</v>
          </cell>
          <cell r="B386" t="str">
            <v>StoColor Opticryl Matt getönt (колерованная) С1</v>
          </cell>
          <cell r="C386">
            <v>0.13</v>
          </cell>
          <cell r="D386">
            <v>0.3</v>
          </cell>
          <cell r="E386" t="str">
            <v>л/м²</v>
          </cell>
        </row>
        <row r="387">
          <cell r="A387" t="str">
            <v>00026-001</v>
          </cell>
          <cell r="B387" t="str">
            <v xml:space="preserve">Sto Color Opticryl Satinmatt weiss (белая)                         </v>
          </cell>
          <cell r="C387">
            <v>0.13</v>
          </cell>
          <cell r="D387">
            <v>0.3</v>
          </cell>
          <cell r="E387" t="str">
            <v>л/м²</v>
          </cell>
        </row>
        <row r="388">
          <cell r="A388" t="str">
            <v>00026-002</v>
          </cell>
          <cell r="B388" t="str">
            <v>StoColor Opticryl Satinmatt  getönt (колерованная) С1</v>
          </cell>
          <cell r="C388">
            <v>0.13</v>
          </cell>
          <cell r="D388">
            <v>0.3</v>
          </cell>
          <cell r="E388" t="str">
            <v>л/м²</v>
          </cell>
        </row>
        <row r="389">
          <cell r="A389" t="str">
            <v>00026-005</v>
          </cell>
          <cell r="B389" t="str">
            <v>StoColor Opticryl Satinmatt weiss (белая)</v>
          </cell>
          <cell r="C389">
            <v>0.13</v>
          </cell>
          <cell r="D389">
            <v>0.3</v>
          </cell>
          <cell r="E389" t="str">
            <v>л/м²</v>
          </cell>
        </row>
        <row r="390">
          <cell r="A390" t="str">
            <v>00026-008</v>
          </cell>
          <cell r="B390" t="str">
            <v>StoColor Opticryl Satinmatt  getönt (колерованная) С1</v>
          </cell>
          <cell r="C390">
            <v>0.13</v>
          </cell>
          <cell r="D390">
            <v>0.3</v>
          </cell>
          <cell r="E390" t="str">
            <v>л/м²</v>
          </cell>
        </row>
        <row r="391">
          <cell r="A391" t="str">
            <v>00026-004</v>
          </cell>
          <cell r="B391" t="str">
            <v>StoColor Opticryl Satinmatt weiss (белая)</v>
          </cell>
          <cell r="C391">
            <v>0.13</v>
          </cell>
          <cell r="D391">
            <v>0.3</v>
          </cell>
          <cell r="E391" t="str">
            <v>л/м²</v>
          </cell>
        </row>
        <row r="392">
          <cell r="A392" t="str">
            <v>00026-007</v>
          </cell>
          <cell r="B392" t="str">
            <v>StoColor Opticryl Satinmatt  getönt (колерованная) С1</v>
          </cell>
          <cell r="C392">
            <v>0.13</v>
          </cell>
          <cell r="D392">
            <v>0.3</v>
          </cell>
          <cell r="E392" t="str">
            <v>л/м²</v>
          </cell>
        </row>
        <row r="393">
          <cell r="A393" t="str">
            <v>00026-003</v>
          </cell>
          <cell r="B393" t="str">
            <v>StoColor Opticryl Satinmatt weiss (белая)</v>
          </cell>
          <cell r="C393">
            <v>0.13</v>
          </cell>
          <cell r="D393">
            <v>0.3</v>
          </cell>
          <cell r="E393" t="str">
            <v>л/м²</v>
          </cell>
        </row>
        <row r="394">
          <cell r="A394" t="str">
            <v>00026-006</v>
          </cell>
          <cell r="B394" t="str">
            <v>StoColor Opticryl Satinmatt  getönt (колерованная) С1</v>
          </cell>
          <cell r="C394">
            <v>0.13</v>
          </cell>
          <cell r="D394">
            <v>0.3</v>
          </cell>
          <cell r="E394" t="str">
            <v>л/м²</v>
          </cell>
        </row>
        <row r="395">
          <cell r="A395" t="str">
            <v>00028-001</v>
          </cell>
          <cell r="B395" t="str">
            <v>StoColor Opticryl Satin weiss (белая)</v>
          </cell>
          <cell r="C395">
            <v>0.13</v>
          </cell>
          <cell r="D395">
            <v>0.3</v>
          </cell>
          <cell r="E395" t="str">
            <v>л/м²</v>
          </cell>
        </row>
        <row r="396">
          <cell r="A396" t="str">
            <v>00028-002</v>
          </cell>
          <cell r="B396" t="str">
            <v>StoColor Opticryl Satin getönt (колерованная) С1</v>
          </cell>
          <cell r="C396">
            <v>0.13</v>
          </cell>
          <cell r="D396">
            <v>0.3</v>
          </cell>
          <cell r="E396" t="str">
            <v>л/м²</v>
          </cell>
        </row>
        <row r="397">
          <cell r="A397" t="str">
            <v>00028-005</v>
          </cell>
          <cell r="B397" t="str">
            <v>StoColor Opticryl Satin weiss (белая)</v>
          </cell>
          <cell r="C397">
            <v>0.13</v>
          </cell>
          <cell r="D397">
            <v>0.3</v>
          </cell>
          <cell r="E397" t="str">
            <v>л/м²</v>
          </cell>
        </row>
        <row r="398">
          <cell r="A398" t="str">
            <v>00028-008</v>
          </cell>
          <cell r="B398" t="str">
            <v>StoColor Opticryl Satin getönt (колерованная) С1</v>
          </cell>
          <cell r="C398">
            <v>0.13</v>
          </cell>
          <cell r="D398">
            <v>0.3</v>
          </cell>
          <cell r="E398" t="str">
            <v>л/м²</v>
          </cell>
        </row>
        <row r="399">
          <cell r="A399" t="str">
            <v>00028-004</v>
          </cell>
          <cell r="B399" t="str">
            <v>StoColor Opticryl Satin weiss (белая)</v>
          </cell>
          <cell r="C399">
            <v>0.13</v>
          </cell>
          <cell r="D399">
            <v>0.3</v>
          </cell>
          <cell r="E399" t="str">
            <v>л/м²</v>
          </cell>
        </row>
        <row r="400">
          <cell r="A400" t="str">
            <v>00028-007</v>
          </cell>
          <cell r="B400" t="str">
            <v>StoColor Opticryl Satin getönt (колерованная) С1</v>
          </cell>
          <cell r="C400">
            <v>0.13</v>
          </cell>
          <cell r="D400">
            <v>0.3</v>
          </cell>
          <cell r="E400" t="str">
            <v>л/м²</v>
          </cell>
        </row>
        <row r="401">
          <cell r="A401" t="str">
            <v>00028-003</v>
          </cell>
          <cell r="B401" t="str">
            <v>StoColor Opticryl Satin weiss (белая)</v>
          </cell>
          <cell r="C401">
            <v>0.13</v>
          </cell>
          <cell r="D401">
            <v>0.3</v>
          </cell>
          <cell r="E401" t="str">
            <v>л/м²</v>
          </cell>
        </row>
        <row r="402">
          <cell r="A402" t="str">
            <v>00028-006</v>
          </cell>
          <cell r="B402" t="str">
            <v>StoColor Opticryl Satin getönt (колерованная) С1</v>
          </cell>
          <cell r="C402">
            <v>0.13</v>
          </cell>
          <cell r="D402">
            <v>0.3</v>
          </cell>
          <cell r="E402" t="str">
            <v>л/м²</v>
          </cell>
        </row>
        <row r="403">
          <cell r="A403" t="str">
            <v>00030-001</v>
          </cell>
          <cell r="B403" t="str">
            <v>StoColor Opticryl Gloss weiss (белая)</v>
          </cell>
          <cell r="C403">
            <v>0.13</v>
          </cell>
          <cell r="D403">
            <v>0.3</v>
          </cell>
          <cell r="E403" t="str">
            <v>л/м²</v>
          </cell>
        </row>
        <row r="404">
          <cell r="A404" t="str">
            <v>00030-002</v>
          </cell>
          <cell r="B404" t="str">
            <v>StoColor Opticryl Gloss getönt (колерованная) С1</v>
          </cell>
          <cell r="C404">
            <v>0.13</v>
          </cell>
          <cell r="D404">
            <v>0.3</v>
          </cell>
          <cell r="E404" t="str">
            <v>л/м²</v>
          </cell>
        </row>
        <row r="405">
          <cell r="A405" t="str">
            <v>00030-005</v>
          </cell>
          <cell r="B405" t="str">
            <v>StoColor Opticryl Gloss weiss (белая)</v>
          </cell>
          <cell r="C405">
            <v>0.13</v>
          </cell>
          <cell r="D405">
            <v>0.3</v>
          </cell>
          <cell r="E405" t="str">
            <v>л/м²</v>
          </cell>
        </row>
        <row r="406">
          <cell r="A406" t="str">
            <v>00030-008</v>
          </cell>
          <cell r="B406" t="str">
            <v>StoColor Opticryl Gloss getönt (колерованная) С1</v>
          </cell>
          <cell r="C406">
            <v>0.13</v>
          </cell>
          <cell r="D406">
            <v>0.3</v>
          </cell>
          <cell r="E406" t="str">
            <v>л/м²</v>
          </cell>
        </row>
        <row r="407">
          <cell r="A407" t="str">
            <v>00030-004</v>
          </cell>
          <cell r="B407" t="str">
            <v>StoColor Opticryl Gloss weiss (белая)</v>
          </cell>
          <cell r="C407">
            <v>0.13</v>
          </cell>
          <cell r="D407">
            <v>0.3</v>
          </cell>
          <cell r="E407" t="str">
            <v>л/м²</v>
          </cell>
        </row>
        <row r="408">
          <cell r="A408" t="str">
            <v>00030-007</v>
          </cell>
          <cell r="B408" t="str">
            <v>StoColor Opticryl Gloss getönt (колерованная) С1</v>
          </cell>
          <cell r="C408">
            <v>0.13</v>
          </cell>
          <cell r="D408">
            <v>0.3</v>
          </cell>
          <cell r="E408" t="str">
            <v>л/м²</v>
          </cell>
        </row>
        <row r="409">
          <cell r="A409" t="str">
            <v>00030-003</v>
          </cell>
          <cell r="B409" t="str">
            <v>StoColor Opticryl Gloss weiss (белая)</v>
          </cell>
          <cell r="C409">
            <v>0.13</v>
          </cell>
          <cell r="D409">
            <v>0.3</v>
          </cell>
          <cell r="E409" t="str">
            <v>л/м²</v>
          </cell>
        </row>
        <row r="410">
          <cell r="A410" t="str">
            <v>00030-006</v>
          </cell>
          <cell r="B410" t="str">
            <v>StoColor Opticryl Gloss getönt (колерованная) С1</v>
          </cell>
          <cell r="C410">
            <v>0.13</v>
          </cell>
          <cell r="D410">
            <v>0.3</v>
          </cell>
          <cell r="E410" t="str">
            <v>л/м²</v>
          </cell>
        </row>
        <row r="411">
          <cell r="A411" t="str">
            <v>08011-004</v>
          </cell>
          <cell r="B411" t="str">
            <v>StoColor Rapid Satin weiss (белая)</v>
          </cell>
          <cell r="C411">
            <v>0.13</v>
          </cell>
          <cell r="D411">
            <v>0.3</v>
          </cell>
          <cell r="E411" t="str">
            <v>л/м²</v>
          </cell>
        </row>
        <row r="412">
          <cell r="A412" t="str">
            <v>08011-009</v>
          </cell>
          <cell r="B412" t="str">
            <v>StoColor Rapid Satin getönt (колерованная) C1</v>
          </cell>
          <cell r="C412">
            <v>0.13</v>
          </cell>
          <cell r="D412">
            <v>0.3</v>
          </cell>
          <cell r="E412" t="str">
            <v>л/м²</v>
          </cell>
        </row>
        <row r="413">
          <cell r="A413" t="str">
            <v>08011-003</v>
          </cell>
          <cell r="B413" t="str">
            <v>StoColor Rapid Satin weiss (белая)</v>
          </cell>
          <cell r="C413">
            <v>0.13</v>
          </cell>
          <cell r="D413">
            <v>0.3</v>
          </cell>
          <cell r="E413" t="str">
            <v>л/м²</v>
          </cell>
        </row>
        <row r="414">
          <cell r="A414" t="str">
            <v>08011-008</v>
          </cell>
          <cell r="B414" t="str">
            <v>StoColor Rapid Satin getönt (колерованная) C1</v>
          </cell>
          <cell r="C414">
            <v>0.13</v>
          </cell>
          <cell r="D414">
            <v>0.3</v>
          </cell>
          <cell r="E414" t="str">
            <v>л/м²</v>
          </cell>
        </row>
        <row r="415">
          <cell r="A415" t="str">
            <v>08011-002</v>
          </cell>
          <cell r="B415" t="str">
            <v>StoColor Rapid Satin weiss (белая)</v>
          </cell>
          <cell r="C415">
            <v>0.13</v>
          </cell>
          <cell r="D415">
            <v>0.3</v>
          </cell>
          <cell r="E415" t="str">
            <v>л/м²</v>
          </cell>
        </row>
        <row r="416">
          <cell r="A416" t="str">
            <v>08011-007</v>
          </cell>
          <cell r="B416" t="str">
            <v>StoColor Rapid Satin getönt (колерованная) C1</v>
          </cell>
          <cell r="C416">
            <v>0.13</v>
          </cell>
          <cell r="D416">
            <v>0.3</v>
          </cell>
          <cell r="E416" t="str">
            <v>л/м²</v>
          </cell>
        </row>
        <row r="417">
          <cell r="A417" t="str">
            <v>08109-004</v>
          </cell>
          <cell r="B417" t="str">
            <v>StoColor Rapid Ultramatt weiss (белая)</v>
          </cell>
          <cell r="C417">
            <v>0.13</v>
          </cell>
          <cell r="D417">
            <v>0.3</v>
          </cell>
          <cell r="E417" t="str">
            <v>л/м²</v>
          </cell>
        </row>
        <row r="418">
          <cell r="A418" t="str">
            <v>08109-008</v>
          </cell>
          <cell r="B418" t="str">
            <v>StoColor Rapid Ultramatt getönt   (колерованная) С 1</v>
          </cell>
          <cell r="C418">
            <v>0.13</v>
          </cell>
          <cell r="D418">
            <v>0.3</v>
          </cell>
          <cell r="E418" t="str">
            <v>л/м²</v>
          </cell>
        </row>
        <row r="419">
          <cell r="A419" t="str">
            <v>08109-003</v>
          </cell>
          <cell r="B419" t="str">
            <v>StoColor Rapid Ultramatt weiss (белая)</v>
          </cell>
          <cell r="C419">
            <v>0.13</v>
          </cell>
          <cell r="D419">
            <v>0.3</v>
          </cell>
          <cell r="E419" t="str">
            <v>л/м²</v>
          </cell>
        </row>
        <row r="420">
          <cell r="A420" t="str">
            <v>08109-007</v>
          </cell>
          <cell r="B420" t="str">
            <v>StoColor Rapid Ultramatt getönt  (колерованная) С 1</v>
          </cell>
          <cell r="C420">
            <v>0.13</v>
          </cell>
          <cell r="D420">
            <v>0.3</v>
          </cell>
          <cell r="E420" t="str">
            <v>л/м²</v>
          </cell>
        </row>
        <row r="421">
          <cell r="A421" t="str">
            <v>08109-002</v>
          </cell>
          <cell r="B421" t="str">
            <v>StoColor Rapid Ultramatt weiss (белая)</v>
          </cell>
          <cell r="C421">
            <v>0.13</v>
          </cell>
          <cell r="D421">
            <v>0.3</v>
          </cell>
          <cell r="E421" t="str">
            <v>л/м²</v>
          </cell>
        </row>
        <row r="422">
          <cell r="A422" t="str">
            <v>08109-006</v>
          </cell>
          <cell r="B422" t="str">
            <v>StoColor Rapid Ultramatt getönt   (колерованная) С 1</v>
          </cell>
          <cell r="C422">
            <v>0.13</v>
          </cell>
          <cell r="D422">
            <v>0.3</v>
          </cell>
          <cell r="E422" t="str">
            <v>л/м²</v>
          </cell>
        </row>
        <row r="423">
          <cell r="A423" t="str">
            <v>08109-001</v>
          </cell>
          <cell r="B423" t="str">
            <v>StoColor Rapid Ultramatt weiss (белая)</v>
          </cell>
          <cell r="C423">
            <v>0.13</v>
          </cell>
          <cell r="D423">
            <v>0.3</v>
          </cell>
          <cell r="E423" t="str">
            <v>л/м²</v>
          </cell>
        </row>
        <row r="424">
          <cell r="A424" t="str">
            <v>08109-005</v>
          </cell>
          <cell r="B424" t="str">
            <v>StoColor Rapid Ultramatt getönt  (колерованная) С 1</v>
          </cell>
          <cell r="C424">
            <v>0.13</v>
          </cell>
          <cell r="D424">
            <v>0.3</v>
          </cell>
          <cell r="E424" t="str">
            <v>л/м²</v>
          </cell>
        </row>
        <row r="425">
          <cell r="A425" t="str">
            <v>00199-004</v>
          </cell>
          <cell r="B425" t="str">
            <v>StoColor Sil Premium weiß</v>
          </cell>
          <cell r="C425">
            <v>0.12</v>
          </cell>
          <cell r="D425">
            <v>0.28000000000000003</v>
          </cell>
          <cell r="E425" t="str">
            <v>л/м²</v>
          </cell>
        </row>
        <row r="426">
          <cell r="A426" t="str">
            <v>00199-003</v>
          </cell>
          <cell r="B426" t="str">
            <v>StoColor Sil Premium getönt   (колерованная) С 1</v>
          </cell>
          <cell r="C426">
            <v>0.12</v>
          </cell>
          <cell r="D426">
            <v>0.28000000000000003</v>
          </cell>
          <cell r="E426" t="str">
            <v>л/м²</v>
          </cell>
        </row>
        <row r="427">
          <cell r="A427" t="str">
            <v>00199-010</v>
          </cell>
          <cell r="B427" t="str">
            <v>StoColor Sil Premium weiß</v>
          </cell>
          <cell r="C427">
            <v>0.12</v>
          </cell>
          <cell r="D427">
            <v>0.28000000000000003</v>
          </cell>
          <cell r="E427" t="str">
            <v>л/м²</v>
          </cell>
        </row>
        <row r="428">
          <cell r="A428" t="str">
            <v>00199-009</v>
          </cell>
          <cell r="B428" t="str">
            <v>StoColor Sil Premium getönt   (колерованная) С 1</v>
          </cell>
          <cell r="C428">
            <v>0.12</v>
          </cell>
          <cell r="D428">
            <v>0.28000000000000003</v>
          </cell>
          <cell r="E428" t="str">
            <v>л/м²</v>
          </cell>
        </row>
        <row r="429">
          <cell r="A429" t="str">
            <v>09547-004</v>
          </cell>
          <cell r="B429" t="str">
            <v>StoColor Sil Comfort weiss (белая)</v>
          </cell>
          <cell r="C429">
            <v>0.13</v>
          </cell>
          <cell r="D429">
            <v>0.3</v>
          </cell>
          <cell r="E429" t="str">
            <v>л/м²</v>
          </cell>
        </row>
        <row r="430">
          <cell r="A430" t="str">
            <v>09547-003</v>
          </cell>
          <cell r="B430" t="str">
            <v>StoColor Sil Comfort  getönt (колерованная) С 1</v>
          </cell>
          <cell r="C430">
            <v>0.13</v>
          </cell>
          <cell r="D430">
            <v>0.3</v>
          </cell>
          <cell r="E430" t="str">
            <v>л/м²</v>
          </cell>
        </row>
        <row r="431">
          <cell r="A431" t="str">
            <v>00206-006</v>
          </cell>
          <cell r="B431" t="str">
            <v>StoColor Sil In weiss (белая)</v>
          </cell>
          <cell r="C431">
            <v>0.12</v>
          </cell>
          <cell r="D431">
            <v>0.28000000000000003</v>
          </cell>
          <cell r="E431" t="str">
            <v>л/м²</v>
          </cell>
        </row>
        <row r="432">
          <cell r="A432" t="str">
            <v>00206-044</v>
          </cell>
          <cell r="B432" t="str">
            <v>StoColor Sil In  getönt (колерованная) C1</v>
          </cell>
          <cell r="C432">
            <v>0.12</v>
          </cell>
          <cell r="D432">
            <v>0.28000000000000003</v>
          </cell>
          <cell r="E432" t="str">
            <v>л/м²</v>
          </cell>
        </row>
        <row r="433">
          <cell r="A433" t="str">
            <v>00206-004</v>
          </cell>
          <cell r="B433" t="str">
            <v>StoColor Sil In weiss (белая)</v>
          </cell>
          <cell r="C433">
            <v>0.12</v>
          </cell>
          <cell r="D433">
            <v>0.28000000000000003</v>
          </cell>
          <cell r="E433" t="str">
            <v>л/м²</v>
          </cell>
        </row>
        <row r="434">
          <cell r="A434" t="str">
            <v>00206-052</v>
          </cell>
          <cell r="B434" t="str">
            <v>StoColor Sil In getönt (колерованная) C1</v>
          </cell>
          <cell r="C434">
            <v>0.12</v>
          </cell>
          <cell r="D434">
            <v>0.28000000000000003</v>
          </cell>
          <cell r="E434" t="str">
            <v>л/м²</v>
          </cell>
        </row>
        <row r="435">
          <cell r="A435" t="str">
            <v>00206-012</v>
          </cell>
          <cell r="B435" t="str">
            <v>StoColor Sil In weiss (белая)</v>
          </cell>
          <cell r="C435">
            <v>0.12</v>
          </cell>
          <cell r="D435">
            <v>0.28000000000000003</v>
          </cell>
          <cell r="E435" t="str">
            <v>л/м²</v>
          </cell>
        </row>
        <row r="436">
          <cell r="A436" t="str">
            <v>00206-057</v>
          </cell>
          <cell r="B436" t="str">
            <v>StoColor Sil In getönt (колерованная) C1</v>
          </cell>
          <cell r="C436">
            <v>0.12</v>
          </cell>
          <cell r="D436">
            <v>0.28000000000000003</v>
          </cell>
          <cell r="E436" t="str">
            <v>л/м²</v>
          </cell>
        </row>
        <row r="437">
          <cell r="A437" t="str">
            <v>00206-075</v>
          </cell>
          <cell r="B437" t="str">
            <v>StoColor Sil In weiss (белая)</v>
          </cell>
          <cell r="C437">
            <v>0.12</v>
          </cell>
          <cell r="D437">
            <v>0.28000000000000003</v>
          </cell>
          <cell r="E437" t="str">
            <v>л/м²</v>
          </cell>
        </row>
        <row r="438">
          <cell r="A438" t="str">
            <v>00206-086</v>
          </cell>
          <cell r="B438" t="str">
            <v>StoColor Sil In getönt (колерованная) C1</v>
          </cell>
          <cell r="C438">
            <v>0.12</v>
          </cell>
          <cell r="D438">
            <v>0.28000000000000003</v>
          </cell>
          <cell r="E438" t="str">
            <v>л/м²</v>
          </cell>
        </row>
        <row r="439">
          <cell r="A439" t="str">
            <v>00039-001</v>
          </cell>
          <cell r="B439" t="str">
            <v>StoColor Basic weiss (белая)</v>
          </cell>
          <cell r="C439">
            <v>0.12</v>
          </cell>
          <cell r="D439">
            <v>0.28000000000000003</v>
          </cell>
          <cell r="E439" t="str">
            <v>л/м²</v>
          </cell>
        </row>
        <row r="440">
          <cell r="A440" t="str">
            <v>00039-006</v>
          </cell>
          <cell r="B440" t="str">
            <v>StoColor Basic getönt (колерованная) С1</v>
          </cell>
          <cell r="C440">
            <v>0.12</v>
          </cell>
          <cell r="D440">
            <v>0.28000000000000003</v>
          </cell>
          <cell r="E440" t="str">
            <v>л/м²</v>
          </cell>
        </row>
        <row r="441">
          <cell r="A441" t="str">
            <v>00039-002</v>
          </cell>
          <cell r="B441" t="str">
            <v>StoColor  Basic weiss (белая)</v>
          </cell>
          <cell r="C441">
            <v>0.12</v>
          </cell>
          <cell r="D441">
            <v>0.28000000000000003</v>
          </cell>
          <cell r="E441" t="str">
            <v>л/м²</v>
          </cell>
        </row>
        <row r="442">
          <cell r="A442" t="str">
            <v>00039-007</v>
          </cell>
          <cell r="B442" t="str">
            <v>StoColor Basic getönt (колерованная) С1</v>
          </cell>
          <cell r="C442">
            <v>0.12</v>
          </cell>
          <cell r="D442">
            <v>0.28000000000000003</v>
          </cell>
          <cell r="E442" t="str">
            <v>л/м²</v>
          </cell>
        </row>
        <row r="443">
          <cell r="A443" t="str">
            <v>00229-007</v>
          </cell>
          <cell r="B443" t="str">
            <v>StoColor Rapid weiss (белая)</v>
          </cell>
          <cell r="C443">
            <v>0.13</v>
          </cell>
          <cell r="D443">
            <v>0.3</v>
          </cell>
          <cell r="E443" t="str">
            <v>л/м²</v>
          </cell>
        </row>
        <row r="444">
          <cell r="A444" t="str">
            <v>00229-046</v>
          </cell>
          <cell r="B444" t="str">
            <v>StoColor Rapid getönt  (колерованная) С 1</v>
          </cell>
          <cell r="C444">
            <v>0.13</v>
          </cell>
          <cell r="D444">
            <v>0.3</v>
          </cell>
          <cell r="E444" t="str">
            <v>л/м²</v>
          </cell>
        </row>
        <row r="445">
          <cell r="A445" t="str">
            <v>00229-006</v>
          </cell>
          <cell r="B445" t="str">
            <v>StoColor Rapid weiss (белая)</v>
          </cell>
          <cell r="C445">
            <v>0.13</v>
          </cell>
          <cell r="D445">
            <v>0.3</v>
          </cell>
          <cell r="E445" t="str">
            <v>л/м²</v>
          </cell>
        </row>
        <row r="446">
          <cell r="A446" t="str">
            <v>00229-047</v>
          </cell>
          <cell r="B446" t="str">
            <v>StoColor Rapid getönt  (колерованная) С 1</v>
          </cell>
          <cell r="C446">
            <v>0.13</v>
          </cell>
          <cell r="D446">
            <v>0.3</v>
          </cell>
          <cell r="E446" t="str">
            <v>л/м²</v>
          </cell>
        </row>
        <row r="447">
          <cell r="A447" t="str">
            <v>00229-005</v>
          </cell>
          <cell r="B447" t="str">
            <v>StoColor Rapid weiss (белая)</v>
          </cell>
          <cell r="C447">
            <v>0.13</v>
          </cell>
          <cell r="D447">
            <v>0.3</v>
          </cell>
          <cell r="E447" t="str">
            <v>л/м²</v>
          </cell>
        </row>
        <row r="448">
          <cell r="A448" t="str">
            <v>00229-086</v>
          </cell>
          <cell r="B448" t="str">
            <v>StoColor Rapid getönt  (колерованная) С 1</v>
          </cell>
          <cell r="C448">
            <v>0.13</v>
          </cell>
          <cell r="D448">
            <v>0.3</v>
          </cell>
          <cell r="E448" t="str">
            <v>л/м²</v>
          </cell>
        </row>
        <row r="449">
          <cell r="A449" t="str">
            <v>00229-004</v>
          </cell>
          <cell r="B449" t="str">
            <v>StoColor Rapid weiss (белая)</v>
          </cell>
          <cell r="C449">
            <v>0.13</v>
          </cell>
          <cell r="D449">
            <v>0.3</v>
          </cell>
          <cell r="E449" t="str">
            <v>л/м²</v>
          </cell>
        </row>
        <row r="450">
          <cell r="A450" t="str">
            <v>00229-087</v>
          </cell>
          <cell r="B450" t="str">
            <v>StoColor Rapid getönt (колерованная) С 1</v>
          </cell>
          <cell r="C450">
            <v>0.13</v>
          </cell>
          <cell r="D450">
            <v>0.3</v>
          </cell>
          <cell r="E450" t="str">
            <v>л/м²</v>
          </cell>
        </row>
        <row r="451">
          <cell r="A451" t="str">
            <v>00237-024</v>
          </cell>
          <cell r="B451" t="str">
            <v>StoColor In  weiss (белая)</v>
          </cell>
          <cell r="C451">
            <v>0.13</v>
          </cell>
          <cell r="D451">
            <v>0.3</v>
          </cell>
          <cell r="E451" t="str">
            <v>л/м²</v>
          </cell>
        </row>
        <row r="452">
          <cell r="A452" t="str">
            <v>00237-082</v>
          </cell>
          <cell r="B452" t="str">
            <v>StoColor In getönt (колерованная) С 1</v>
          </cell>
          <cell r="C452">
            <v>0.13</v>
          </cell>
          <cell r="D452">
            <v>0.3</v>
          </cell>
          <cell r="E452" t="str">
            <v>л/м²</v>
          </cell>
        </row>
        <row r="453">
          <cell r="A453" t="str">
            <v>00237-022</v>
          </cell>
          <cell r="B453" t="str">
            <v>StoColor In  weiss (белая)</v>
          </cell>
          <cell r="C453">
            <v>0.13</v>
          </cell>
          <cell r="D453">
            <v>0.3</v>
          </cell>
          <cell r="E453" t="str">
            <v>л/м²</v>
          </cell>
        </row>
        <row r="454">
          <cell r="A454" t="str">
            <v>00237-081</v>
          </cell>
          <cell r="B454" t="str">
            <v>StoColor In getönt (колерованная) С 1</v>
          </cell>
          <cell r="C454">
            <v>0.13</v>
          </cell>
          <cell r="D454">
            <v>0.3</v>
          </cell>
          <cell r="E454" t="str">
            <v>л/м²</v>
          </cell>
        </row>
        <row r="455">
          <cell r="A455" t="str">
            <v>00237-020</v>
          </cell>
          <cell r="B455" t="str">
            <v>StoColor In  weiss (белая)</v>
          </cell>
          <cell r="C455">
            <v>0.13</v>
          </cell>
          <cell r="D455">
            <v>0.3</v>
          </cell>
          <cell r="E455" t="str">
            <v>л/м²</v>
          </cell>
        </row>
        <row r="456">
          <cell r="A456" t="str">
            <v>00237-086</v>
          </cell>
          <cell r="B456" t="str">
            <v>StoColor In getönt (колерованная) С 1</v>
          </cell>
          <cell r="C456">
            <v>0.13</v>
          </cell>
          <cell r="D456">
            <v>0.3</v>
          </cell>
          <cell r="E456" t="str">
            <v>л/м²</v>
          </cell>
        </row>
        <row r="457">
          <cell r="A457" t="str">
            <v>00237-018</v>
          </cell>
          <cell r="B457" t="str">
            <v>StoColor In  weiss (белая)</v>
          </cell>
          <cell r="C457">
            <v>0.13</v>
          </cell>
          <cell r="D457">
            <v>0.3</v>
          </cell>
          <cell r="E457" t="str">
            <v>л/м²</v>
          </cell>
        </row>
        <row r="458">
          <cell r="A458" t="str">
            <v>00237-093</v>
          </cell>
          <cell r="B458" t="str">
            <v>StoColor In getönt (колерованная) С 1</v>
          </cell>
          <cell r="C458">
            <v>0.13</v>
          </cell>
          <cell r="D458">
            <v>0.3</v>
          </cell>
          <cell r="E458" t="str">
            <v>л/м²</v>
          </cell>
        </row>
        <row r="459">
          <cell r="A459" t="str">
            <v>00292-001</v>
          </cell>
          <cell r="B459" t="str">
            <v>StoColor Sil Mineral weiss (белая)</v>
          </cell>
          <cell r="C459">
            <v>0.17</v>
          </cell>
          <cell r="D459">
            <v>0.34</v>
          </cell>
          <cell r="E459" t="str">
            <v>л/м²</v>
          </cell>
        </row>
        <row r="460">
          <cell r="A460" t="str">
            <v>00292-011</v>
          </cell>
          <cell r="B460" t="str">
            <v>StoColor Sil Mineral  getönt  (колерованная) С 1</v>
          </cell>
          <cell r="C460">
            <v>0.17</v>
          </cell>
          <cell r="D460">
            <v>0.34</v>
          </cell>
          <cell r="E460" t="str">
            <v>л/м²</v>
          </cell>
        </row>
        <row r="461">
          <cell r="A461" t="str">
            <v>00292-019</v>
          </cell>
          <cell r="B461" t="str">
            <v>StoColor Sil Mineral weiss (белая)</v>
          </cell>
          <cell r="C461">
            <v>0.17</v>
          </cell>
          <cell r="D461">
            <v>0.34</v>
          </cell>
          <cell r="E461" t="str">
            <v>л/м²</v>
          </cell>
        </row>
        <row r="462">
          <cell r="A462" t="str">
            <v>00292-020</v>
          </cell>
          <cell r="B462" t="str">
            <v>StoColor Sil Mineral  getönt (колерованная) С 1</v>
          </cell>
          <cell r="C462">
            <v>0.17</v>
          </cell>
          <cell r="D462">
            <v>0.34</v>
          </cell>
          <cell r="E462" t="str">
            <v>л/м²</v>
          </cell>
        </row>
        <row r="463">
          <cell r="A463" t="str">
            <v>00292-025</v>
          </cell>
          <cell r="B463" t="str">
            <v>StoColor Sil Mineral weiss (белая)</v>
          </cell>
          <cell r="C463">
            <v>0.17</v>
          </cell>
          <cell r="D463">
            <v>0.34</v>
          </cell>
          <cell r="E463" t="str">
            <v>л/м²</v>
          </cell>
        </row>
        <row r="464">
          <cell r="A464" t="str">
            <v>00292-026</v>
          </cell>
          <cell r="B464" t="str">
            <v>Sto Color Sil Mineral  getönt (колерованная) С 1</v>
          </cell>
          <cell r="C464">
            <v>0.17</v>
          </cell>
          <cell r="D464">
            <v>0.34</v>
          </cell>
          <cell r="E464" t="str">
            <v>л/м²</v>
          </cell>
        </row>
        <row r="465">
          <cell r="A465" t="str">
            <v>00247-001</v>
          </cell>
          <cell r="B465" t="str">
            <v>StoColor Calcetura natur (натуральный цвет)</v>
          </cell>
          <cell r="C465">
            <v>0.2</v>
          </cell>
          <cell r="D465">
            <v>0.6</v>
          </cell>
          <cell r="E465" t="str">
            <v>кг/м²</v>
          </cell>
        </row>
        <row r="466">
          <cell r="A466" t="str">
            <v>07804-008</v>
          </cell>
          <cell r="B466" t="str">
            <v>StoColor Select Plus  weiss (белая)</v>
          </cell>
          <cell r="C466">
            <v>0.17</v>
          </cell>
          <cell r="D466">
            <v>0.34</v>
          </cell>
          <cell r="E466" t="str">
            <v>л/м²</v>
          </cell>
        </row>
        <row r="467">
          <cell r="A467" t="str">
            <v>00284-001</v>
          </cell>
          <cell r="B467" t="str">
            <v>StoColor Select Matt  weiss (белая)</v>
          </cell>
          <cell r="C467">
            <v>0.13</v>
          </cell>
          <cell r="D467">
            <v>0.28000000000000003</v>
          </cell>
          <cell r="E467" t="str">
            <v>л/м²</v>
          </cell>
        </row>
        <row r="468">
          <cell r="A468" t="str">
            <v>00284-007</v>
          </cell>
          <cell r="B468" t="str">
            <v>StoColor Select Matt  getönt (колерованная) C1</v>
          </cell>
          <cell r="C468">
            <v>0.13</v>
          </cell>
          <cell r="D468">
            <v>0.28000000000000003</v>
          </cell>
          <cell r="E468" t="str">
            <v>л/м²</v>
          </cell>
        </row>
        <row r="469">
          <cell r="A469" t="str">
            <v>00242-001</v>
          </cell>
          <cell r="B469" t="str">
            <v>StoColor Select Satinmatt weiss (белая)</v>
          </cell>
          <cell r="C469">
            <v>0.13</v>
          </cell>
          <cell r="D469">
            <v>0.28000000000000003</v>
          </cell>
          <cell r="E469" t="str">
            <v>л/м²</v>
          </cell>
        </row>
        <row r="470">
          <cell r="A470" t="str">
            <v>00242-008</v>
          </cell>
          <cell r="B470" t="str">
            <v>StoColor Select Satinmatt getönt (колерованное) C1</v>
          </cell>
          <cell r="C470">
            <v>0.13</v>
          </cell>
          <cell r="D470">
            <v>0.28000000000000003</v>
          </cell>
          <cell r="E470" t="str">
            <v>л/м²</v>
          </cell>
        </row>
        <row r="471">
          <cell r="A471" t="str">
            <v>02990-001</v>
          </cell>
          <cell r="B471" t="str">
            <v>StoColor Climasan weiss (белая)</v>
          </cell>
          <cell r="C471">
            <v>0.14000000000000001</v>
          </cell>
          <cell r="D471">
            <v>0.34</v>
          </cell>
          <cell r="E471" t="str">
            <v>л/м²</v>
          </cell>
        </row>
        <row r="472">
          <cell r="A472" t="str">
            <v>02990-004</v>
          </cell>
          <cell r="B472" t="str">
            <v>StoColor Climasan getönt (колерованная) С1</v>
          </cell>
          <cell r="C472">
            <v>0.14000000000000001</v>
          </cell>
          <cell r="D472">
            <v>0.34</v>
          </cell>
          <cell r="E472" t="str">
            <v>л/м²</v>
          </cell>
        </row>
        <row r="473">
          <cell r="A473" t="str">
            <v>02990-007</v>
          </cell>
          <cell r="B473" t="str">
            <v>StoColor Climasan weiss (белая)</v>
          </cell>
          <cell r="C473">
            <v>0.14000000000000001</v>
          </cell>
          <cell r="D473">
            <v>0.34</v>
          </cell>
          <cell r="E473" t="str">
            <v>л/м²</v>
          </cell>
        </row>
        <row r="474">
          <cell r="A474" t="str">
            <v>02990-008</v>
          </cell>
          <cell r="B474" t="str">
            <v>StoColor Climasan getönt (колерованная) С1</v>
          </cell>
          <cell r="C474">
            <v>0.14000000000000001</v>
          </cell>
          <cell r="D474">
            <v>0.34</v>
          </cell>
          <cell r="E474" t="str">
            <v>л/м²</v>
          </cell>
        </row>
        <row r="475">
          <cell r="A475" t="str">
            <v>00080/001</v>
          </cell>
          <cell r="B475" t="str">
            <v>StoColor Puran Satin weiss (белая),                                   комплект из 2-х компонентов</v>
          </cell>
          <cell r="C475">
            <v>0.15</v>
          </cell>
          <cell r="D475">
            <v>0.4</v>
          </cell>
          <cell r="E475" t="str">
            <v>кг/м²</v>
          </cell>
        </row>
        <row r="476">
          <cell r="A476" t="str">
            <v>00080/002</v>
          </cell>
          <cell r="B476" t="str">
            <v>StoColor Puran Satin getönt (колерованная) С1,                                    комплект из 2-х компонентов</v>
          </cell>
          <cell r="C476">
            <v>0.15</v>
          </cell>
          <cell r="D476">
            <v>0.4</v>
          </cell>
          <cell r="E476" t="str">
            <v>кг/м²</v>
          </cell>
        </row>
        <row r="477">
          <cell r="A477" t="str">
            <v>00200-011</v>
          </cell>
          <cell r="B477" t="str">
            <v>StoColor Isol weiss (белая)</v>
          </cell>
          <cell r="C477">
            <v>0.13</v>
          </cell>
          <cell r="D477">
            <v>0.3</v>
          </cell>
          <cell r="E477" t="str">
            <v>л/м²</v>
          </cell>
        </row>
        <row r="478">
          <cell r="A478" t="str">
            <v>00200-012</v>
          </cell>
          <cell r="B478" t="str">
            <v>StoColor Isol getönt (колерованная) С1</v>
          </cell>
          <cell r="C478">
            <v>0.13</v>
          </cell>
          <cell r="D478">
            <v>0.3</v>
          </cell>
          <cell r="E478" t="str">
            <v>л/м²</v>
          </cell>
        </row>
        <row r="479">
          <cell r="A479" t="str">
            <v>00289-001</v>
          </cell>
          <cell r="B479" t="str">
            <v>StoColor Isol W weiss (белая)</v>
          </cell>
          <cell r="C479">
            <v>0.13</v>
          </cell>
          <cell r="D479">
            <v>0.3</v>
          </cell>
          <cell r="E479" t="str">
            <v>л/м²</v>
          </cell>
        </row>
        <row r="480">
          <cell r="A480" t="str">
            <v>00289-013</v>
          </cell>
          <cell r="B480" t="str">
            <v>StoColor Isol W getönt (колерованная) С1</v>
          </cell>
          <cell r="C480">
            <v>0.13</v>
          </cell>
          <cell r="D480">
            <v>0.3</v>
          </cell>
          <cell r="E480" t="str">
            <v>л/м²</v>
          </cell>
        </row>
        <row r="481">
          <cell r="A481" t="str">
            <v>00289-004</v>
          </cell>
          <cell r="B481" t="str">
            <v>StoColor Isol W weiss (белая)</v>
          </cell>
          <cell r="C481">
            <v>0.13</v>
          </cell>
          <cell r="D481">
            <v>0.3</v>
          </cell>
          <cell r="E481" t="str">
            <v>л/м²</v>
          </cell>
        </row>
        <row r="482">
          <cell r="A482" t="str">
            <v>00289-026</v>
          </cell>
          <cell r="B482" t="str">
            <v>StoColor Isol W getönt (колерованная) С1</v>
          </cell>
          <cell r="C482">
            <v>0.13</v>
          </cell>
          <cell r="D482">
            <v>0.3</v>
          </cell>
          <cell r="E482" t="str">
            <v>л/м²</v>
          </cell>
        </row>
        <row r="483">
          <cell r="A483" t="str">
            <v>00300-001</v>
          </cell>
          <cell r="B483" t="str">
            <v>StoLook Decor Fine 1 мм weiss (белое)</v>
          </cell>
          <cell r="C483">
            <v>0.7</v>
          </cell>
          <cell r="D483">
            <v>0.9</v>
          </cell>
          <cell r="E483" t="str">
            <v>кг/м²</v>
          </cell>
        </row>
        <row r="484">
          <cell r="A484" t="str">
            <v>00300-007</v>
          </cell>
          <cell r="B484" t="str">
            <v>StoLook Decor Fine 1 мм getönt (колерованное)</v>
          </cell>
          <cell r="C484">
            <v>0.7</v>
          </cell>
          <cell r="D484">
            <v>0.9</v>
          </cell>
          <cell r="E484" t="str">
            <v>кг/м²</v>
          </cell>
        </row>
        <row r="485">
          <cell r="A485" t="str">
            <v>00302-001</v>
          </cell>
          <cell r="B485" t="str">
            <v>StoLook Decor Medium 1,5 мм weiss (белое)</v>
          </cell>
          <cell r="C485">
            <v>0.8</v>
          </cell>
          <cell r="D485">
            <v>1</v>
          </cell>
          <cell r="E485" t="str">
            <v>кг/м²</v>
          </cell>
        </row>
        <row r="486">
          <cell r="A486" t="str">
            <v>00302-005</v>
          </cell>
          <cell r="B486" t="str">
            <v>StoLook Decor Medium 1,5 мм getönt (колерованное)</v>
          </cell>
          <cell r="C486">
            <v>0.8</v>
          </cell>
          <cell r="D486">
            <v>1</v>
          </cell>
          <cell r="E486" t="str">
            <v>кг/м²</v>
          </cell>
        </row>
        <row r="487">
          <cell r="A487" t="str">
            <v>00735-017</v>
          </cell>
          <cell r="B487" t="str">
            <v>StoLook Decor Perl weiss (белое)</v>
          </cell>
          <cell r="C487">
            <v>0.8</v>
          </cell>
          <cell r="D487">
            <v>1</v>
          </cell>
          <cell r="E487" t="str">
            <v>кг/м²</v>
          </cell>
        </row>
        <row r="488">
          <cell r="A488" t="str">
            <v>00282-001</v>
          </cell>
          <cell r="B488" t="str">
            <v>StoLook Struktur F weiss (белое)</v>
          </cell>
          <cell r="C488">
            <v>0.3</v>
          </cell>
          <cell r="D488">
            <v>1.5</v>
          </cell>
          <cell r="E488" t="str">
            <v>кг/м²</v>
          </cell>
        </row>
        <row r="489">
          <cell r="A489" t="str">
            <v>00282-002</v>
          </cell>
          <cell r="B489" t="str">
            <v>StoLook Struktur F getönt (колерованное)</v>
          </cell>
          <cell r="C489">
            <v>0.3</v>
          </cell>
          <cell r="D489">
            <v>1.5</v>
          </cell>
          <cell r="E489" t="str">
            <v>кг/м²</v>
          </cell>
        </row>
        <row r="490">
          <cell r="A490" t="str">
            <v>00282-005</v>
          </cell>
          <cell r="B490" t="str">
            <v>StoLook Struktur F weiss (белое)</v>
          </cell>
          <cell r="C490">
            <v>0.3</v>
          </cell>
          <cell r="D490">
            <v>1.5</v>
          </cell>
          <cell r="E490" t="str">
            <v>кг/м²</v>
          </cell>
        </row>
        <row r="491">
          <cell r="A491" t="str">
            <v>00282-006</v>
          </cell>
          <cell r="B491" t="str">
            <v>StoLook Struktur F getönt (колерованное)</v>
          </cell>
          <cell r="C491">
            <v>0.3</v>
          </cell>
          <cell r="D491">
            <v>1.5</v>
          </cell>
          <cell r="E491" t="str">
            <v>кг/м²</v>
          </cell>
        </row>
        <row r="492">
          <cell r="A492" t="str">
            <v>00571-001</v>
          </cell>
          <cell r="B492" t="str">
            <v>StoLook Struktur G weiss (белое)</v>
          </cell>
          <cell r="C492">
            <v>0.4</v>
          </cell>
          <cell r="D492">
            <v>1.5</v>
          </cell>
          <cell r="E492" t="str">
            <v>кг/м²</v>
          </cell>
        </row>
        <row r="493">
          <cell r="A493" t="str">
            <v>00571-002</v>
          </cell>
          <cell r="B493" t="str">
            <v>StoLook Struktur G getönt (колерованное)</v>
          </cell>
          <cell r="C493">
            <v>0.4</v>
          </cell>
          <cell r="D493">
            <v>1.5</v>
          </cell>
          <cell r="E493" t="str">
            <v>кг/м²</v>
          </cell>
        </row>
        <row r="494">
          <cell r="A494" t="str">
            <v>00317-001</v>
          </cell>
          <cell r="B494" t="str">
            <v xml:space="preserve">StoLook Diamant </v>
          </cell>
          <cell r="C494">
            <v>0.12</v>
          </cell>
          <cell r="D494">
            <v>0.3</v>
          </cell>
          <cell r="E494" t="str">
            <v>л/м²</v>
          </cell>
        </row>
        <row r="495">
          <cell r="A495" t="str">
            <v>00319-011</v>
          </cell>
          <cell r="B495" t="str">
            <v>StoColor Metallic natur (серебристого цвета) 37800М</v>
          </cell>
          <cell r="C495">
            <v>0.1</v>
          </cell>
          <cell r="D495">
            <v>0.3</v>
          </cell>
          <cell r="E495" t="str">
            <v>л/м²</v>
          </cell>
        </row>
        <row r="496">
          <cell r="A496" t="str">
            <v>00319-004</v>
          </cell>
          <cell r="B496" t="str">
            <v>StoColor Metallic getönt (колерованная, серебристая) C1</v>
          </cell>
          <cell r="C496">
            <v>0.1</v>
          </cell>
          <cell r="D496">
            <v>0.3</v>
          </cell>
          <cell r="E496" t="str">
            <v>л/м²</v>
          </cell>
        </row>
        <row r="497">
          <cell r="A497" t="str">
            <v>00319-010</v>
          </cell>
          <cell r="B497" t="str">
            <v>StoColor Metallic natur (серебристого цвета) 37800М</v>
          </cell>
          <cell r="C497">
            <v>0.1</v>
          </cell>
          <cell r="D497">
            <v>0.3</v>
          </cell>
          <cell r="E497" t="str">
            <v>л/м²</v>
          </cell>
        </row>
        <row r="498">
          <cell r="A498" t="str">
            <v>00319-003</v>
          </cell>
          <cell r="B498" t="str">
            <v>StoColor Metallic getönt (колерованная, серебристая) C1</v>
          </cell>
          <cell r="C498">
            <v>0.1</v>
          </cell>
          <cell r="D498">
            <v>0.3</v>
          </cell>
          <cell r="E498" t="str">
            <v>л/м²</v>
          </cell>
        </row>
        <row r="499">
          <cell r="A499" t="str">
            <v>00319-025</v>
          </cell>
          <cell r="B499" t="str">
            <v>StoColor Metallic natur (золотистого цвета) 37820М</v>
          </cell>
          <cell r="C499">
            <v>0.1</v>
          </cell>
          <cell r="D499">
            <v>0.3</v>
          </cell>
          <cell r="E499" t="str">
            <v>л/м²</v>
          </cell>
        </row>
        <row r="500">
          <cell r="A500" t="str">
            <v>00319-104</v>
          </cell>
          <cell r="B500" t="str">
            <v>StoColor Metallic getönt (колерованная, золотистая) C1</v>
          </cell>
          <cell r="C500">
            <v>0.1</v>
          </cell>
          <cell r="D500">
            <v>0.3</v>
          </cell>
          <cell r="E500" t="str">
            <v>л/м²</v>
          </cell>
        </row>
        <row r="501">
          <cell r="A501" t="str">
            <v>00319-024</v>
          </cell>
          <cell r="B501" t="str">
            <v>StoColor Metallic natur (золотистого цвета) 37820М</v>
          </cell>
          <cell r="C501">
            <v>0.1</v>
          </cell>
          <cell r="D501">
            <v>0.3</v>
          </cell>
          <cell r="E501" t="str">
            <v>л/м²</v>
          </cell>
        </row>
        <row r="502">
          <cell r="A502" t="str">
            <v>00319-103</v>
          </cell>
          <cell r="B502" t="str">
            <v>StoColor Metallic getönt (колерованная, золотистая) C1</v>
          </cell>
          <cell r="C502">
            <v>0.1</v>
          </cell>
          <cell r="D502">
            <v>0.3</v>
          </cell>
          <cell r="E502" t="str">
            <v>л/м²</v>
          </cell>
        </row>
        <row r="503">
          <cell r="A503" t="str">
            <v>00081-001</v>
          </cell>
          <cell r="B503" t="str">
            <v>StoCryl BF 750</v>
          </cell>
          <cell r="C503">
            <v>0.1</v>
          </cell>
          <cell r="D503">
            <v>0.2</v>
          </cell>
          <cell r="E503" t="str">
            <v>л/м²</v>
          </cell>
        </row>
        <row r="504">
          <cell r="A504" t="str">
            <v>00330-ххх</v>
          </cell>
          <cell r="B504" t="str">
            <v xml:space="preserve">StoLook Piccolo, Grundprogramm (основная программа) </v>
          </cell>
          <cell r="C504">
            <v>0.3</v>
          </cell>
          <cell r="D504">
            <v>0.8</v>
          </cell>
          <cell r="E504" t="str">
            <v>кг/м²</v>
          </cell>
        </row>
        <row r="505">
          <cell r="A505" t="str">
            <v>01326-009</v>
          </cell>
          <cell r="B505" t="str">
            <v xml:space="preserve">StoCalce Fondo naturweiss (натур. бел.) </v>
          </cell>
          <cell r="C505">
            <v>0.5</v>
          </cell>
          <cell r="D505">
            <v>1.5</v>
          </cell>
          <cell r="E505" t="str">
            <v>кг/м²</v>
          </cell>
        </row>
        <row r="506">
          <cell r="A506" t="str">
            <v>01326-008</v>
          </cell>
          <cell r="B506" t="str">
            <v>StoCalce Fondo getönt (колеров.)</v>
          </cell>
          <cell r="C506">
            <v>0.5</v>
          </cell>
          <cell r="D506">
            <v>1.5</v>
          </cell>
          <cell r="E506" t="str">
            <v>кг/м²</v>
          </cell>
        </row>
        <row r="507">
          <cell r="A507" t="str">
            <v>01323-009</v>
          </cell>
          <cell r="B507" t="str">
            <v>StoCalce Effetto naturweiss (натур. бел.)</v>
          </cell>
          <cell r="C507">
            <v>0.8</v>
          </cell>
          <cell r="D507">
            <v>1.5</v>
          </cell>
          <cell r="E507" t="str">
            <v>кг/м²</v>
          </cell>
        </row>
        <row r="508">
          <cell r="A508" t="str">
            <v>01323-008</v>
          </cell>
          <cell r="B508" t="str">
            <v xml:space="preserve">StoCalce Effetto getönt (колерованная C1) </v>
          </cell>
          <cell r="C508">
            <v>0.8</v>
          </cell>
          <cell r="D508">
            <v>1.5</v>
          </cell>
          <cell r="E508" t="str">
            <v>кг/м²</v>
          </cell>
        </row>
        <row r="509">
          <cell r="A509" t="str">
            <v>01321-024</v>
          </cell>
          <cell r="B509" t="str">
            <v xml:space="preserve">StoCalce Marmorino naturweiss (натур. бел.) </v>
          </cell>
          <cell r="C509">
            <v>0.2</v>
          </cell>
          <cell r="D509">
            <v>0.6</v>
          </cell>
          <cell r="E509" t="str">
            <v>кг/м²</v>
          </cell>
        </row>
        <row r="510">
          <cell r="A510" t="str">
            <v>01321-023</v>
          </cell>
          <cell r="B510" t="str">
            <v xml:space="preserve">StoCalce Marmorino getönt (колерованная C1) </v>
          </cell>
          <cell r="C510">
            <v>0.2</v>
          </cell>
          <cell r="D510">
            <v>0.6</v>
          </cell>
          <cell r="E510" t="str">
            <v>кг/м²</v>
          </cell>
        </row>
        <row r="511">
          <cell r="A511" t="str">
            <v>01321-022</v>
          </cell>
          <cell r="B511" t="str">
            <v xml:space="preserve">StoCalce Marmorino naturweiss (натур. бел.) </v>
          </cell>
          <cell r="C511">
            <v>0.2</v>
          </cell>
          <cell r="D511">
            <v>0.6</v>
          </cell>
          <cell r="E511" t="str">
            <v>кг/м²</v>
          </cell>
        </row>
        <row r="512">
          <cell r="A512" t="str">
            <v>01321-021</v>
          </cell>
          <cell r="B512" t="str">
            <v xml:space="preserve">StoCalce Marmorino getönt (колерованная C1) </v>
          </cell>
          <cell r="C512">
            <v>0.2</v>
          </cell>
          <cell r="D512">
            <v>0.6</v>
          </cell>
          <cell r="E512" t="str">
            <v>кг/м²</v>
          </cell>
        </row>
        <row r="513">
          <cell r="A513" t="str">
            <v>04245-003</v>
          </cell>
          <cell r="B513" t="str">
            <v>StoCalce Veneziano (натур.бел.)</v>
          </cell>
          <cell r="C513">
            <v>0.5</v>
          </cell>
          <cell r="D513">
            <v>1.5</v>
          </cell>
          <cell r="E513" t="str">
            <v>кг/м²</v>
          </cell>
        </row>
        <row r="514">
          <cell r="A514" t="str">
            <v>04970-001</v>
          </cell>
          <cell r="B514" t="str">
            <v>StoSil Patina  transparent (прозрачный)</v>
          </cell>
          <cell r="C514">
            <v>0.06</v>
          </cell>
          <cell r="D514">
            <v>0.15</v>
          </cell>
          <cell r="E514" t="str">
            <v>л/м²</v>
          </cell>
        </row>
        <row r="515">
          <cell r="A515" t="str">
            <v>04970-002</v>
          </cell>
          <cell r="B515" t="str">
            <v>StoSil Patina getönt (колерованное) C1</v>
          </cell>
          <cell r="C515">
            <v>0.06</v>
          </cell>
          <cell r="D515">
            <v>0.15</v>
          </cell>
          <cell r="E515" t="str">
            <v>л/м²</v>
          </cell>
        </row>
        <row r="516">
          <cell r="A516" t="str">
            <v>01328-001</v>
          </cell>
          <cell r="B516" t="str">
            <v>StoLook Lasura</v>
          </cell>
          <cell r="C516">
            <v>0.08</v>
          </cell>
          <cell r="D516">
            <v>0.15</v>
          </cell>
          <cell r="E516" t="str">
            <v>л/м²</v>
          </cell>
        </row>
        <row r="517">
          <cell r="A517" t="str">
            <v>00164-001</v>
          </cell>
          <cell r="B517" t="str">
            <v>StoLook Mica Grossa</v>
          </cell>
          <cell r="C517">
            <v>0.01</v>
          </cell>
          <cell r="D517">
            <v>0.1</v>
          </cell>
          <cell r="E517" t="str">
            <v>кг/м²</v>
          </cell>
        </row>
        <row r="518">
          <cell r="A518" t="str">
            <v>04240-001</v>
          </cell>
          <cell r="B518" t="str">
            <v>StoLook Punto Z</v>
          </cell>
          <cell r="C518">
            <v>0.1</v>
          </cell>
          <cell r="D518">
            <v>0.3</v>
          </cell>
          <cell r="E518" t="str">
            <v>кг/м²</v>
          </cell>
        </row>
        <row r="519">
          <cell r="A519" t="str">
            <v>04248-003</v>
          </cell>
          <cell r="B519" t="str">
            <v>StoLook Punto F verde alpi (зеленый альпийский мрамор)</v>
          </cell>
          <cell r="C519">
            <v>0.05</v>
          </cell>
          <cell r="D519">
            <v>0.15</v>
          </cell>
          <cell r="E519" t="str">
            <v>кг/м²</v>
          </cell>
        </row>
        <row r="520">
          <cell r="A520" t="str">
            <v>04250-003</v>
          </cell>
          <cell r="B520" t="str">
            <v>StoLook Punto F giallo mori (желтый мрамор)</v>
          </cell>
          <cell r="C520">
            <v>0.05</v>
          </cell>
          <cell r="D520">
            <v>0.15</v>
          </cell>
          <cell r="E520" t="str">
            <v>кг/м²</v>
          </cell>
        </row>
        <row r="521">
          <cell r="A521" t="str">
            <v>04252-003</v>
          </cell>
          <cell r="B521" t="str">
            <v xml:space="preserve">StoLook Punto F nero ebano (черный эбеновый мрамор) </v>
          </cell>
          <cell r="C521">
            <v>0.05</v>
          </cell>
          <cell r="D521">
            <v>0.15</v>
          </cell>
          <cell r="E521" t="str">
            <v>кг/м²</v>
          </cell>
        </row>
        <row r="522">
          <cell r="A522" t="str">
            <v>04253-003</v>
          </cell>
          <cell r="B522" t="str">
            <v xml:space="preserve">StoLook Punto F rosso verona (красный веронский мрамор) </v>
          </cell>
          <cell r="C522">
            <v>0.05</v>
          </cell>
          <cell r="D522">
            <v>0.15</v>
          </cell>
          <cell r="E522" t="str">
            <v>кг/м²</v>
          </cell>
        </row>
        <row r="523">
          <cell r="A523" t="str">
            <v>04254-003</v>
          </cell>
          <cell r="B523" t="str">
            <v>StoLook Punto F coccio pesto (кирпичная мука)</v>
          </cell>
          <cell r="C523">
            <v>0.05</v>
          </cell>
          <cell r="D523">
            <v>0.15</v>
          </cell>
          <cell r="E523" t="str">
            <v>кг/м²</v>
          </cell>
        </row>
        <row r="524">
          <cell r="A524" t="str">
            <v>01329-003</v>
          </cell>
          <cell r="B524" t="str">
            <v>StoLook Wax / воск</v>
          </cell>
          <cell r="C524">
            <v>0.05</v>
          </cell>
          <cell r="D524">
            <v>0.1</v>
          </cell>
          <cell r="E524" t="str">
            <v>л/м²</v>
          </cell>
        </row>
        <row r="525">
          <cell r="A525" t="str">
            <v>01339-001</v>
          </cell>
          <cell r="B525" t="str">
            <v>StoLook Wax  forte / воск</v>
          </cell>
          <cell r="C525">
            <v>0.05</v>
          </cell>
          <cell r="D525">
            <v>0.1</v>
          </cell>
          <cell r="E525" t="str">
            <v>л/м²</v>
          </cell>
        </row>
        <row r="526">
          <cell r="A526" t="str">
            <v>04256-001</v>
          </cell>
          <cell r="B526" t="str">
            <v>StoLook Oro</v>
          </cell>
          <cell r="C526">
            <v>0.01</v>
          </cell>
          <cell r="D526">
            <v>0.1</v>
          </cell>
          <cell r="E526" t="str">
            <v>кг/м²</v>
          </cell>
        </row>
        <row r="527">
          <cell r="A527" t="str">
            <v>04257-001</v>
          </cell>
          <cell r="B527" t="str">
            <v>StoLook Argento</v>
          </cell>
          <cell r="C527">
            <v>0.01</v>
          </cell>
          <cell r="D527">
            <v>0.1</v>
          </cell>
          <cell r="E527" t="str">
            <v>кг/м²</v>
          </cell>
        </row>
        <row r="528">
          <cell r="A528" t="str">
            <v>04255-001</v>
          </cell>
          <cell r="B528" t="str">
            <v>StoLook Rame</v>
          </cell>
          <cell r="C528">
            <v>0.01</v>
          </cell>
          <cell r="D528">
            <v>0.1</v>
          </cell>
          <cell r="E528" t="str">
            <v>кг/м²</v>
          </cell>
        </row>
        <row r="529">
          <cell r="A529" t="str">
            <v>09538-002</v>
          </cell>
          <cell r="B529" t="str">
            <v>StoLook Ballotini 180-300</v>
          </cell>
          <cell r="C529">
            <v>1.4999999999999999E-2</v>
          </cell>
          <cell r="D529">
            <v>0.05</v>
          </cell>
          <cell r="E529" t="str">
            <v>кг/м²</v>
          </cell>
        </row>
        <row r="530">
          <cell r="A530" t="str">
            <v>14217-002</v>
          </cell>
          <cell r="B530" t="str">
            <v>Siliciumcarbid F 54</v>
          </cell>
          <cell r="C530">
            <v>0.1</v>
          </cell>
          <cell r="D530">
            <v>0.5</v>
          </cell>
          <cell r="E530" t="str">
            <v>кг/м²</v>
          </cell>
        </row>
        <row r="531">
          <cell r="A531" t="str">
            <v>14218-002</v>
          </cell>
          <cell r="B531" t="str">
            <v>Siliciumcarbid F 20</v>
          </cell>
          <cell r="C531">
            <v>0.1</v>
          </cell>
          <cell r="D531">
            <v>0.5</v>
          </cell>
          <cell r="E531" t="str">
            <v>кг/м²</v>
          </cell>
        </row>
        <row r="532">
          <cell r="A532" t="str">
            <v>14219-002</v>
          </cell>
          <cell r="B532" t="str">
            <v>Siliciumcarbid F 14</v>
          </cell>
          <cell r="C532">
            <v>0.1</v>
          </cell>
          <cell r="D532">
            <v>0.5</v>
          </cell>
          <cell r="E532" t="str">
            <v>кг/м²</v>
          </cell>
        </row>
        <row r="533">
          <cell r="A533" t="str">
            <v>14505-003</v>
          </cell>
          <cell r="B533" t="str">
            <v>Ballotini 75-150 MY</v>
          </cell>
          <cell r="C533">
            <v>0.15</v>
          </cell>
          <cell r="D533">
            <v>0.1</v>
          </cell>
          <cell r="E533" t="str">
            <v>кг/м²</v>
          </cell>
        </row>
        <row r="534">
          <cell r="A534" t="str">
            <v>14360-003</v>
          </cell>
          <cell r="B534" t="str">
            <v>Ballotini 53-106 MY</v>
          </cell>
          <cell r="C534">
            <v>0.15</v>
          </cell>
          <cell r="D534">
            <v>0.15</v>
          </cell>
          <cell r="E534" t="str">
            <v>кг/м²</v>
          </cell>
        </row>
        <row r="535">
          <cell r="A535" t="str">
            <v>14251-001</v>
          </cell>
          <cell r="B535" t="str">
            <v>Ballotini 180-300 MY</v>
          </cell>
          <cell r="C535">
            <v>0.15</v>
          </cell>
          <cell r="D535">
            <v>0.2</v>
          </cell>
          <cell r="E535" t="str">
            <v>кг/м²</v>
          </cell>
        </row>
        <row r="536">
          <cell r="A536" t="str">
            <v>14252-001</v>
          </cell>
          <cell r="B536" t="str">
            <v>Ballotini 250-425 MY</v>
          </cell>
          <cell r="C536">
            <v>0.15</v>
          </cell>
          <cell r="D536">
            <v>0.25</v>
          </cell>
          <cell r="E536" t="str">
            <v>кг/м²</v>
          </cell>
        </row>
        <row r="537">
          <cell r="A537" t="str">
            <v>03299-005</v>
          </cell>
          <cell r="B537" t="str">
            <v>StoEffect Vetro</v>
          </cell>
          <cell r="C537">
            <v>0.1</v>
          </cell>
          <cell r="D537">
            <v>0.5</v>
          </cell>
          <cell r="E537" t="str">
            <v>кг/м²</v>
          </cell>
        </row>
        <row r="538">
          <cell r="A538" t="str">
            <v>04399-002</v>
          </cell>
          <cell r="B538" t="str">
            <v>Sto-Effect Terrazzo natur (натурального цвета)</v>
          </cell>
          <cell r="C538">
            <v>0.2</v>
          </cell>
          <cell r="D538">
            <v>0.5</v>
          </cell>
          <cell r="E538" t="str">
            <v>кг/м²</v>
          </cell>
        </row>
        <row r="539">
          <cell r="A539" t="str">
            <v>02499-004</v>
          </cell>
          <cell r="B539" t="str">
            <v>StoAqua Top In  2,5 l. колеров. С1</v>
          </cell>
          <cell r="C539">
            <v>0.11</v>
          </cell>
          <cell r="D539">
            <v>0.25</v>
          </cell>
          <cell r="E539" t="str">
            <v>л/м²</v>
          </cell>
        </row>
        <row r="540">
          <cell r="A540" t="str">
            <v>66502_001</v>
          </cell>
          <cell r="B540" t="str">
            <v>Грунтовка проникающая универсальная EH концентрат</v>
          </cell>
          <cell r="C540">
            <v>0.04</v>
          </cell>
          <cell r="D540">
            <v>7.0000000000000007E-2</v>
          </cell>
          <cell r="E540" t="str">
            <v>кг/м²</v>
          </cell>
        </row>
        <row r="541">
          <cell r="A541" t="str">
            <v>66503_009</v>
          </cell>
          <cell r="B541" t="str">
            <v>Грунтовка адгезионная HC-4, белая</v>
          </cell>
          <cell r="C541">
            <v>0.19</v>
          </cell>
          <cell r="D541">
            <v>0.35</v>
          </cell>
          <cell r="E541" t="str">
            <v>кг/м²</v>
          </cell>
        </row>
        <row r="542">
          <cell r="A542" t="str">
            <v>66503_010</v>
          </cell>
          <cell r="B542" t="str">
            <v>Грунтовка адгезионная HC-4 (колерованная С1)</v>
          </cell>
          <cell r="C542">
            <v>0.19</v>
          </cell>
          <cell r="D542">
            <v>0.35</v>
          </cell>
          <cell r="E542" t="str">
            <v>кг/м²</v>
          </cell>
        </row>
        <row r="543">
          <cell r="A543">
            <v>61130</v>
          </cell>
          <cell r="B543" t="str">
            <v xml:space="preserve">ALFADEKOR   F </v>
          </cell>
          <cell r="C543">
            <v>3.5</v>
          </cell>
          <cell r="D543">
            <v>4</v>
          </cell>
          <cell r="E543" t="str">
            <v>кг/м²</v>
          </cell>
        </row>
        <row r="544">
          <cell r="A544">
            <v>61140</v>
          </cell>
          <cell r="B544" t="str">
            <v>ALFADEKOR   G                                                                                         114, 200, 201,206,207,208,209,210,214,222</v>
          </cell>
          <cell r="C544">
            <v>5.5</v>
          </cell>
          <cell r="D544">
            <v>6</v>
          </cell>
          <cell r="E544" t="str">
            <v>кг/м²</v>
          </cell>
        </row>
        <row r="545">
          <cell r="A545">
            <v>61150</v>
          </cell>
          <cell r="B545" t="str">
            <v>ALFADEKOR  S
402,405,407,409,410,411</v>
          </cell>
          <cell r="C545">
            <v>3.5</v>
          </cell>
          <cell r="D545">
            <v>6</v>
          </cell>
          <cell r="E545" t="str">
            <v>кг/м²</v>
          </cell>
        </row>
        <row r="546">
          <cell r="A546" t="str">
            <v>61082_007</v>
          </cell>
          <cell r="B546" t="str">
            <v>BETADEKOR  SAF15, белая</v>
          </cell>
          <cell r="C546">
            <v>2.6</v>
          </cell>
          <cell r="D546">
            <v>2.7</v>
          </cell>
          <cell r="E546" t="str">
            <v>кг/м²</v>
          </cell>
        </row>
        <row r="547">
          <cell r="A547" t="str">
            <v>61082_008</v>
          </cell>
          <cell r="B547" t="str">
            <v>BETADEKOR  SAF15, (колерованная С1)</v>
          </cell>
          <cell r="C547">
            <v>2.6</v>
          </cell>
          <cell r="D547">
            <v>2.7</v>
          </cell>
          <cell r="E547" t="str">
            <v>кг/м²</v>
          </cell>
        </row>
        <row r="548">
          <cell r="A548" t="str">
            <v>61083_007</v>
          </cell>
          <cell r="B548" t="str">
            <v>BETADEKOR  SAF20, белая</v>
          </cell>
          <cell r="C548">
            <v>3.2</v>
          </cell>
          <cell r="D548">
            <v>3.3</v>
          </cell>
          <cell r="E548" t="str">
            <v>кг/м²</v>
          </cell>
        </row>
        <row r="549">
          <cell r="A549" t="str">
            <v>61083_008</v>
          </cell>
          <cell r="B549" t="str">
            <v>BETADEKOR  SAF20, (колерованная С1)</v>
          </cell>
          <cell r="C549">
            <v>3.2</v>
          </cell>
          <cell r="D549">
            <v>3.3</v>
          </cell>
          <cell r="E549" t="str">
            <v>кг/м²</v>
          </cell>
        </row>
        <row r="550">
          <cell r="A550" t="str">
            <v>61086_009</v>
          </cell>
          <cell r="B550" t="str">
            <v>BETADEKOR  SAD20, белая</v>
          </cell>
          <cell r="C550">
            <v>2.7</v>
          </cell>
          <cell r="D550">
            <v>2.8</v>
          </cell>
          <cell r="E550" t="str">
            <v>кг/м²</v>
          </cell>
        </row>
        <row r="551">
          <cell r="A551" t="str">
            <v>61086_010</v>
          </cell>
          <cell r="B551" t="str">
            <v>BETADEKOR  SAD20, (колерованная С1)</v>
          </cell>
          <cell r="C551">
            <v>2.7</v>
          </cell>
          <cell r="D551">
            <v>2.8</v>
          </cell>
          <cell r="E551" t="str">
            <v>кг/м²</v>
          </cell>
        </row>
        <row r="552">
          <cell r="A552" t="str">
            <v>61087_009</v>
          </cell>
          <cell r="B552" t="str">
            <v>BETADEKOR  SAD25, белая</v>
          </cell>
          <cell r="C552">
            <v>2.8</v>
          </cell>
          <cell r="D552">
            <v>2.9</v>
          </cell>
          <cell r="E552" t="str">
            <v>кг/м²</v>
          </cell>
        </row>
        <row r="553">
          <cell r="A553" t="str">
            <v>61087_010</v>
          </cell>
          <cell r="B553" t="str">
            <v>BETADEKOR  SAD25, (колерованная С1)</v>
          </cell>
          <cell r="C553">
            <v>2.8</v>
          </cell>
          <cell r="D553">
            <v>2.9</v>
          </cell>
          <cell r="E553" t="str">
            <v>кг/м²</v>
          </cell>
        </row>
        <row r="554">
          <cell r="A554" t="str">
            <v>61061_001</v>
          </cell>
          <cell r="B554" t="str">
            <v>BETADEKOR  SIF10, белая</v>
          </cell>
          <cell r="C554">
            <v>2.6</v>
          </cell>
          <cell r="D554">
            <v>2.7</v>
          </cell>
          <cell r="E554" t="str">
            <v>кг/м²</v>
          </cell>
        </row>
        <row r="555">
          <cell r="A555" t="str">
            <v>61061_002</v>
          </cell>
          <cell r="B555" t="str">
            <v>BETADEKOR  SIF10, (колерованная С1)</v>
          </cell>
          <cell r="C555">
            <v>2.6</v>
          </cell>
          <cell r="D555">
            <v>2.7</v>
          </cell>
          <cell r="E555" t="str">
            <v>кг/м²</v>
          </cell>
        </row>
        <row r="556">
          <cell r="A556" t="str">
            <v>61062_006</v>
          </cell>
          <cell r="B556" t="str">
            <v>BETADEKOR  SIF15, белая</v>
          </cell>
          <cell r="C556">
            <v>2.6</v>
          </cell>
          <cell r="D556">
            <v>2.7</v>
          </cell>
          <cell r="E556" t="str">
            <v>кг/м²</v>
          </cell>
        </row>
        <row r="557">
          <cell r="A557" t="str">
            <v>61062_007</v>
          </cell>
          <cell r="B557" t="str">
            <v>BETADEKOR  SIF15, (колерованная С1)</v>
          </cell>
          <cell r="C557">
            <v>2.6</v>
          </cell>
          <cell r="D557">
            <v>2.7</v>
          </cell>
          <cell r="E557" t="str">
            <v>кг/м²</v>
          </cell>
        </row>
        <row r="558">
          <cell r="A558" t="str">
            <v>61063_006</v>
          </cell>
          <cell r="B558" t="str">
            <v>BETADEKOR  SIF20, белая</v>
          </cell>
          <cell r="C558">
            <v>3.2</v>
          </cell>
          <cell r="D558">
            <v>3.3</v>
          </cell>
          <cell r="E558" t="str">
            <v>кг/м²</v>
          </cell>
        </row>
        <row r="559">
          <cell r="A559" t="str">
            <v>61063_007</v>
          </cell>
          <cell r="B559" t="str">
            <v>BETADEKOR  SIF20, (колерованная С1)</v>
          </cell>
          <cell r="C559">
            <v>3.2</v>
          </cell>
          <cell r="D559">
            <v>3.3</v>
          </cell>
          <cell r="E559" t="str">
            <v>кг/м²</v>
          </cell>
        </row>
        <row r="560">
          <cell r="A560" t="str">
            <v>61053_006</v>
          </cell>
          <cell r="B560" t="str">
            <v>BETADEKOR  SID20, белая</v>
          </cell>
          <cell r="C560">
            <v>2.7</v>
          </cell>
          <cell r="D560">
            <v>2.8</v>
          </cell>
          <cell r="E560" t="str">
            <v>кг/м²</v>
          </cell>
        </row>
        <row r="561">
          <cell r="A561" t="str">
            <v>61053_007</v>
          </cell>
          <cell r="B561" t="str">
            <v>BETADEKOR  SID20, (колерованная С1)</v>
          </cell>
          <cell r="C561">
            <v>2.7</v>
          </cell>
          <cell r="D561">
            <v>2.8</v>
          </cell>
          <cell r="E561" t="str">
            <v>кг/м²</v>
          </cell>
        </row>
        <row r="562">
          <cell r="A562" t="str">
            <v>61041_015</v>
          </cell>
          <cell r="B562" t="str">
            <v>Штукатурка BETADEKOR SF15</v>
          </cell>
          <cell r="C562">
            <v>2.2999999999999998</v>
          </cell>
          <cell r="D562">
            <v>2.4</v>
          </cell>
          <cell r="E562" t="str">
            <v>кг/м²</v>
          </cell>
        </row>
        <row r="563">
          <cell r="A563" t="str">
            <v>61043_020</v>
          </cell>
          <cell r="B563" t="str">
            <v>Штукатурка BETADEKOR SF20</v>
          </cell>
          <cell r="C563">
            <v>2.4</v>
          </cell>
          <cell r="D563">
            <v>2.5</v>
          </cell>
          <cell r="E563" t="str">
            <v>кг/м²</v>
          </cell>
        </row>
        <row r="564">
          <cell r="A564" t="str">
            <v>61032_020</v>
          </cell>
          <cell r="B564" t="str">
            <v>Штукатурка BETADEKOR SD20</v>
          </cell>
          <cell r="C564">
            <v>2.6</v>
          </cell>
          <cell r="D564">
            <v>2.7</v>
          </cell>
          <cell r="E564" t="str">
            <v>кг/м²</v>
          </cell>
        </row>
        <row r="565">
          <cell r="A565" t="str">
            <v>61033_025</v>
          </cell>
          <cell r="B565" t="str">
            <v>Штукатурка BETADEKOR SD25</v>
          </cell>
          <cell r="C565">
            <v>2.7</v>
          </cell>
          <cell r="D565">
            <v>2.8</v>
          </cell>
          <cell r="E565" t="str">
            <v>кг/м²</v>
          </cell>
        </row>
        <row r="566">
          <cell r="A566" t="str">
            <v>66004_019</v>
          </cell>
          <cell r="B566" t="str">
            <v xml:space="preserve">GAMADEKOR - F,  белая </v>
          </cell>
          <cell r="C566">
            <v>0.16</v>
          </cell>
          <cell r="D566">
            <v>0.32</v>
          </cell>
          <cell r="E566" t="str">
            <v>л/м²</v>
          </cell>
        </row>
        <row r="567">
          <cell r="A567" t="str">
            <v>66004_119</v>
          </cell>
          <cell r="B567" t="str">
            <v>GAMADEKOR - F,  (колерованная С1)</v>
          </cell>
          <cell r="C567">
            <v>0.16</v>
          </cell>
          <cell r="D567">
            <v>0.32</v>
          </cell>
          <cell r="E567" t="str">
            <v>л/м²</v>
          </cell>
        </row>
        <row r="568">
          <cell r="A568" t="str">
            <v>66004_020</v>
          </cell>
          <cell r="B568" t="str">
            <v>GAMADEKOR - F, G белая</v>
          </cell>
          <cell r="C568">
            <v>0.16</v>
          </cell>
          <cell r="D568">
            <v>0.32</v>
          </cell>
          <cell r="E568" t="str">
            <v>л/м²</v>
          </cell>
        </row>
        <row r="569">
          <cell r="A569" t="str">
            <v>66004_120</v>
          </cell>
          <cell r="B569" t="str">
            <v>GAMADEKOR - F, G (колерованная С1)</v>
          </cell>
          <cell r="C569">
            <v>0.16</v>
          </cell>
          <cell r="D569">
            <v>0.32</v>
          </cell>
          <cell r="E569" t="str">
            <v>л/м²</v>
          </cell>
        </row>
        <row r="570">
          <cell r="A570" t="str">
            <v>00278-141</v>
          </cell>
          <cell r="B570" t="str">
            <v>GAMADEKOR - SA, белая</v>
          </cell>
          <cell r="C570">
            <v>0.2</v>
          </cell>
          <cell r="D570">
            <v>0.5</v>
          </cell>
          <cell r="E570" t="str">
            <v>л/м²</v>
          </cell>
        </row>
        <row r="571">
          <cell r="A571" t="str">
            <v>00278-140</v>
          </cell>
          <cell r="B571" t="str">
            <v>GAMADEKOR - SA, (колерованная С1)</v>
          </cell>
          <cell r="C571">
            <v>0.2</v>
          </cell>
          <cell r="D571">
            <v>0.5</v>
          </cell>
          <cell r="E571" t="str">
            <v>л/м²</v>
          </cell>
        </row>
        <row r="572">
          <cell r="A572" t="str">
            <v>05415-165</v>
          </cell>
          <cell r="B572" t="str">
            <v>GAMADEKOR - SA, база А</v>
          </cell>
          <cell r="C572">
            <v>0.2</v>
          </cell>
          <cell r="D572">
            <v>0.5</v>
          </cell>
          <cell r="E572" t="str">
            <v>л/м²</v>
          </cell>
        </row>
        <row r="573">
          <cell r="A573" t="str">
            <v>05415-166</v>
          </cell>
          <cell r="B573" t="str">
            <v>GAMADEKOR - SA, база B</v>
          </cell>
          <cell r="C573">
            <v>0.2</v>
          </cell>
          <cell r="D573">
            <v>0.5</v>
          </cell>
          <cell r="E573" t="str">
            <v>л/м²</v>
          </cell>
        </row>
        <row r="574">
          <cell r="A574" t="str">
            <v>05415-167</v>
          </cell>
          <cell r="B574" t="str">
            <v>GAMADEKOR - SA, база OT</v>
          </cell>
          <cell r="C574">
            <v>0.2</v>
          </cell>
          <cell r="D574">
            <v>0.5</v>
          </cell>
          <cell r="E574" t="str">
            <v>л/м²</v>
          </cell>
        </row>
        <row r="575">
          <cell r="A575" t="str">
            <v>66301_001</v>
          </cell>
          <cell r="B575" t="str">
            <v>Клеевой состав ALFAFIX S2</v>
          </cell>
          <cell r="C575">
            <v>3</v>
          </cell>
          <cell r="D575">
            <v>10</v>
          </cell>
          <cell r="E575" t="str">
            <v>кг/м²</v>
          </cell>
        </row>
        <row r="576">
          <cell r="A576" t="str">
            <v>66302_001</v>
          </cell>
          <cell r="B576" t="str">
            <v>Клеевой и армирующий состав ALFAFIX S1</v>
          </cell>
          <cell r="C576">
            <v>3</v>
          </cell>
          <cell r="D576">
            <v>10</v>
          </cell>
          <cell r="E576" t="str">
            <v>кг/м²</v>
          </cell>
        </row>
        <row r="577">
          <cell r="A577" t="str">
            <v>66305_001</v>
          </cell>
          <cell r="B577" t="str">
            <v>Клеевой и армирующий состав ALFAFIX S11</v>
          </cell>
          <cell r="C577">
            <v>2.7</v>
          </cell>
          <cell r="D577">
            <v>10</v>
          </cell>
          <cell r="E577" t="str">
            <v>кг/м²</v>
          </cell>
        </row>
        <row r="578">
          <cell r="A578" t="str">
            <v>66310_001</v>
          </cell>
          <cell r="B578" t="str">
            <v xml:space="preserve">Клеевой состав BETAFIX Flex </v>
          </cell>
          <cell r="C578">
            <v>1.5</v>
          </cell>
          <cell r="D578">
            <v>8</v>
          </cell>
          <cell r="E578" t="str">
            <v>кг/м²</v>
          </cell>
        </row>
        <row r="579">
          <cell r="A579" t="str">
            <v>66311_001</v>
          </cell>
          <cell r="B579" t="str">
            <v>Клеевой состав BETAFIX Basic</v>
          </cell>
          <cell r="C579">
            <v>1.5</v>
          </cell>
          <cell r="D579">
            <v>8</v>
          </cell>
          <cell r="E579" t="str">
            <v>кг/м²</v>
          </cell>
        </row>
        <row r="580">
          <cell r="A580">
            <v>632500</v>
          </cell>
          <cell r="B580" t="str">
            <v>Дожимная манжета КС с заглушкой (200 ), шт</v>
          </cell>
          <cell r="C580">
            <v>4</v>
          </cell>
          <cell r="D580">
            <v>8</v>
          </cell>
          <cell r="E580" t="str">
            <v>шт/м²</v>
          </cell>
        </row>
        <row r="581">
          <cell r="A581" t="str">
            <v>04883_020</v>
          </cell>
          <cell r="B581" t="str">
            <v>Дюбель KI 110/8М - 250 шт (комплект), шт</v>
          </cell>
          <cell r="C581">
            <v>4</v>
          </cell>
          <cell r="D581">
            <v>10</v>
          </cell>
          <cell r="E581" t="str">
            <v>шт/м²</v>
          </cell>
        </row>
        <row r="582">
          <cell r="A582" t="str">
            <v>04883_021</v>
          </cell>
          <cell r="B582" t="str">
            <v>Дюбель KI 130/8М - 250 шт (комплект), шт</v>
          </cell>
          <cell r="C582">
            <v>4</v>
          </cell>
          <cell r="D582">
            <v>10</v>
          </cell>
          <cell r="E582" t="str">
            <v>шт/м²</v>
          </cell>
        </row>
        <row r="583">
          <cell r="A583" t="str">
            <v>04883_022</v>
          </cell>
          <cell r="B583" t="str">
            <v>Дюбель KI 150/8М - 250 шт (комплект), шт</v>
          </cell>
          <cell r="C583">
            <v>4</v>
          </cell>
          <cell r="D583">
            <v>10</v>
          </cell>
          <cell r="E583" t="str">
            <v>шт/м²</v>
          </cell>
        </row>
        <row r="584">
          <cell r="A584" t="str">
            <v>04883_023</v>
          </cell>
          <cell r="B584" t="str">
            <v>Дюбель KI 170/8М - 250 шт (комплект), шт</v>
          </cell>
          <cell r="C584">
            <v>4</v>
          </cell>
          <cell r="D584">
            <v>10</v>
          </cell>
          <cell r="E584" t="str">
            <v>шт/м²</v>
          </cell>
        </row>
        <row r="585">
          <cell r="A585" t="str">
            <v>04883_024</v>
          </cell>
          <cell r="B585" t="str">
            <v>Дюбель KI 190/8М - 250 шт (комплект), шт</v>
          </cell>
          <cell r="C585">
            <v>4</v>
          </cell>
          <cell r="D585">
            <v>10</v>
          </cell>
          <cell r="E585" t="str">
            <v>шт/м²</v>
          </cell>
        </row>
        <row r="586">
          <cell r="A586" t="str">
            <v>04883_025</v>
          </cell>
          <cell r="B586" t="str">
            <v>Дюбель KI 210/8М - 250 шт (комплект), шт</v>
          </cell>
          <cell r="C586">
            <v>4</v>
          </cell>
          <cell r="D586">
            <v>10</v>
          </cell>
          <cell r="E586" t="str">
            <v>шт/м²</v>
          </cell>
        </row>
        <row r="587">
          <cell r="A587" t="str">
            <v>04883_026</v>
          </cell>
          <cell r="B587" t="str">
            <v>Дюбель KI 140/10N - 250 шт (комплект), шт</v>
          </cell>
          <cell r="C587">
            <v>4</v>
          </cell>
          <cell r="D587">
            <v>10</v>
          </cell>
          <cell r="E587" t="str">
            <v>шт/м²</v>
          </cell>
        </row>
        <row r="588">
          <cell r="A588" t="str">
            <v>04883_027</v>
          </cell>
          <cell r="B588" t="str">
            <v>Дюбель KI 160/10N - 250 шт (комплект), шт</v>
          </cell>
          <cell r="C588">
            <v>4</v>
          </cell>
          <cell r="D588">
            <v>10</v>
          </cell>
          <cell r="E588" t="str">
            <v>шт/м²</v>
          </cell>
        </row>
        <row r="589">
          <cell r="A589" t="str">
            <v>04883_028</v>
          </cell>
          <cell r="B589" t="str">
            <v>Дюбель KI 180/10N - 250 шт (комплект), шт</v>
          </cell>
          <cell r="C589">
            <v>4</v>
          </cell>
          <cell r="D589">
            <v>10</v>
          </cell>
          <cell r="E589" t="str">
            <v>шт/м²</v>
          </cell>
        </row>
        <row r="590">
          <cell r="A590" t="str">
            <v>04883_029</v>
          </cell>
          <cell r="B590" t="str">
            <v>Дюбель KI-200/10N - 250 шт (комплект), шт</v>
          </cell>
          <cell r="C590">
            <v>4</v>
          </cell>
          <cell r="D590">
            <v>10</v>
          </cell>
          <cell r="E590" t="str">
            <v>шт/м²</v>
          </cell>
        </row>
        <row r="591">
          <cell r="A591" t="str">
            <v>04883_030</v>
          </cell>
          <cell r="B591" t="str">
            <v>Дюбель KI 220/10N - 250 шт (комплект), шт</v>
          </cell>
          <cell r="C591">
            <v>4</v>
          </cell>
          <cell r="D591">
            <v>10</v>
          </cell>
          <cell r="E591" t="str">
            <v>шт/м²</v>
          </cell>
        </row>
        <row r="592">
          <cell r="A592" t="str">
            <v>04883_031</v>
          </cell>
          <cell r="B592" t="str">
            <v>Дюбель KI 260/10N - 200 шт (комплект), шт</v>
          </cell>
          <cell r="C592">
            <v>4</v>
          </cell>
          <cell r="D592">
            <v>10</v>
          </cell>
          <cell r="E592" t="str">
            <v>шт/м²</v>
          </cell>
        </row>
        <row r="593">
          <cell r="A593" t="str">
            <v>04883_032</v>
          </cell>
          <cell r="B593" t="str">
            <v>Дюбель KI 300/10N - 200 шт (комплект), шт</v>
          </cell>
          <cell r="C593">
            <v>4</v>
          </cell>
          <cell r="D593">
            <v>10</v>
          </cell>
          <cell r="E593" t="str">
            <v>шт/м²</v>
          </cell>
        </row>
        <row r="594">
          <cell r="A594" t="str">
            <v>520110-01</v>
          </cell>
          <cell r="B594" t="str">
            <v>Сетка фасадная с логотипом</v>
          </cell>
          <cell r="C594">
            <v>1</v>
          </cell>
          <cell r="D594">
            <v>1.1000000000000001</v>
          </cell>
          <cell r="E594" t="str">
            <v>мп/м²</v>
          </cell>
        </row>
        <row r="595">
          <cell r="A595">
            <v>513125</v>
          </cell>
          <cell r="B595" t="str">
            <v xml:space="preserve">Профиль угловой в рулоне ПВХ 10/15                                        </v>
          </cell>
        </row>
        <row r="596">
          <cell r="A596">
            <v>514125</v>
          </cell>
          <cell r="B596" t="str">
            <v>Уголок ПВХ арочный с стеклосеткой 10х15</v>
          </cell>
        </row>
        <row r="597">
          <cell r="A597">
            <v>512153</v>
          </cell>
          <cell r="B597" t="str">
            <v xml:space="preserve">Уголок ПВХ с стеклосеткой 10х15 с логотипом </v>
          </cell>
        </row>
        <row r="598">
          <cell r="A598" t="str">
            <v>01897_006</v>
          </cell>
          <cell r="B598" t="str">
            <v>Профиль деформационный V-обр. (2.5 м), мп</v>
          </cell>
        </row>
        <row r="599">
          <cell r="A599" t="str">
            <v>01897_005</v>
          </cell>
          <cell r="B599" t="str">
            <v>Профиль деформационный Е-обр. (2.5 м), мп</v>
          </cell>
        </row>
        <row r="600">
          <cell r="A600" t="str">
            <v xml:space="preserve">01897_014 </v>
          </cell>
          <cell r="B600" t="str">
            <v>Профиль рустовочный 2х3</v>
          </cell>
        </row>
        <row r="601">
          <cell r="A601" t="str">
            <v>05374-053</v>
          </cell>
          <cell r="B601" t="str">
            <v xml:space="preserve">PUTZGRUND OT </v>
          </cell>
        </row>
        <row r="602">
          <cell r="A602" t="str">
            <v>05374-051</v>
          </cell>
          <cell r="B602" t="str">
            <v xml:space="preserve">PUTZGRUND HALBTITAN </v>
          </cell>
        </row>
        <row r="603">
          <cell r="A603" t="str">
            <v>05374-056</v>
          </cell>
          <cell r="B603" t="str">
            <v xml:space="preserve">PUTZGRUND HALBTITAN </v>
          </cell>
        </row>
        <row r="604">
          <cell r="A604" t="str">
            <v>05374-071</v>
          </cell>
          <cell r="B604" t="str">
            <v xml:space="preserve">PUTZGRUND OT </v>
          </cell>
        </row>
        <row r="605">
          <cell r="A605" t="str">
            <v>05374-050</v>
          </cell>
          <cell r="B605" t="str">
            <v xml:space="preserve">PUTZGRUND HALBTITAN </v>
          </cell>
        </row>
        <row r="606">
          <cell r="A606" t="str">
            <v>05825-012</v>
          </cell>
          <cell r="B606" t="str">
            <v>STOLIT K 1,0 OT</v>
          </cell>
        </row>
        <row r="607">
          <cell r="A607" t="str">
            <v>05826-019</v>
          </cell>
          <cell r="B607" t="str">
            <v>STOLIT K 1,5 O T</v>
          </cell>
        </row>
        <row r="608">
          <cell r="A608" t="str">
            <v>05827-019</v>
          </cell>
          <cell r="B608" t="str">
            <v xml:space="preserve">STOLIT K 2,0 O T </v>
          </cell>
        </row>
        <row r="609">
          <cell r="A609" t="str">
            <v>05829-021</v>
          </cell>
          <cell r="B609" t="str">
            <v xml:space="preserve">STOLIT K 3,0 O T </v>
          </cell>
        </row>
        <row r="610">
          <cell r="A610" t="str">
            <v>05830-010</v>
          </cell>
          <cell r="B610" t="str">
            <v xml:space="preserve">STOLIT K 6,0 O T </v>
          </cell>
        </row>
        <row r="611">
          <cell r="A611" t="str">
            <v>05831-016</v>
          </cell>
          <cell r="B611" t="str">
            <v xml:space="preserve">STOLIT R 1,5 O T </v>
          </cell>
        </row>
        <row r="612">
          <cell r="A612" t="str">
            <v>05832-016</v>
          </cell>
          <cell r="B612" t="str">
            <v xml:space="preserve">STOLIT R 2,0 O T </v>
          </cell>
        </row>
        <row r="613">
          <cell r="A613" t="str">
            <v>05834-016</v>
          </cell>
          <cell r="B613" t="str">
            <v xml:space="preserve">STOLIT R 3,0 O T </v>
          </cell>
        </row>
        <row r="614">
          <cell r="A614" t="str">
            <v>05835-010</v>
          </cell>
          <cell r="B614" t="str">
            <v xml:space="preserve">STOLIT R 6,0 O T </v>
          </cell>
        </row>
        <row r="615">
          <cell r="A615" t="str">
            <v>05822-013</v>
          </cell>
          <cell r="B615" t="str">
            <v xml:space="preserve">STOLIT MP O T </v>
          </cell>
        </row>
        <row r="616">
          <cell r="A616" t="str">
            <v>15828-002</v>
          </cell>
          <cell r="B616" t="str">
            <v xml:space="preserve">STOLIT MILANO O T </v>
          </cell>
        </row>
        <row r="617">
          <cell r="A617" t="str">
            <v>15727-004</v>
          </cell>
          <cell r="B617" t="str">
            <v xml:space="preserve">STOLIT Effect O T </v>
          </cell>
        </row>
        <row r="618">
          <cell r="A618" t="str">
            <v>05415-148</v>
          </cell>
          <cell r="B618" t="str">
            <v>BASIS A SVJ Jumbosil</v>
          </cell>
        </row>
        <row r="619">
          <cell r="A619" t="str">
            <v>05415-153</v>
          </cell>
          <cell r="B619" t="str">
            <v>BASIS B SVJ Jumbosil</v>
          </cell>
        </row>
        <row r="620">
          <cell r="A620" t="str">
            <v>05415-156</v>
          </cell>
          <cell r="B620" t="str">
            <v>BASIS O T SVJ Jumbosil</v>
          </cell>
        </row>
        <row r="621">
          <cell r="A621" t="str">
            <v>15096_026</v>
          </cell>
          <cell r="B621" t="str">
            <v>ВASIS A NEOSIL B</v>
          </cell>
        </row>
        <row r="622">
          <cell r="A622" t="str">
            <v>15096_027</v>
          </cell>
          <cell r="B622" t="str">
            <v>ВASIS B NEOSIL B</v>
          </cell>
        </row>
        <row r="623">
          <cell r="A623" t="str">
            <v>15096_028</v>
          </cell>
          <cell r="B623" t="str">
            <v>ВASIS OT NEOSIL B</v>
          </cell>
        </row>
        <row r="624">
          <cell r="A624" t="str">
            <v>05960-027</v>
          </cell>
          <cell r="B624" t="str">
            <v>MAXICRYL BASIS A</v>
          </cell>
        </row>
        <row r="625">
          <cell r="A625" t="str">
            <v>05960-031</v>
          </cell>
          <cell r="B625" t="str">
            <v xml:space="preserve">MAXICRYL BASIS B </v>
          </cell>
        </row>
        <row r="626">
          <cell r="A626" t="str">
            <v>05960-023</v>
          </cell>
          <cell r="B626" t="str">
            <v xml:space="preserve">MAXICRYL O T </v>
          </cell>
        </row>
        <row r="627">
          <cell r="A627" t="str">
            <v>05355-009</v>
          </cell>
          <cell r="B627" t="str">
            <v xml:space="preserve">FIBRASIL BASIS A </v>
          </cell>
        </row>
        <row r="628">
          <cell r="A628" t="str">
            <v>05355-011</v>
          </cell>
          <cell r="B628" t="str">
            <v xml:space="preserve">FIBRASIL BASIS B </v>
          </cell>
        </row>
        <row r="629">
          <cell r="A629" t="str">
            <v>05355-007</v>
          </cell>
          <cell r="B629" t="str">
            <v>FIBRASIL O T 14,5 L EIM D/E/F/</v>
          </cell>
        </row>
        <row r="630">
          <cell r="A630" t="str">
            <v>05425-013</v>
          </cell>
          <cell r="B630" t="str">
            <v>STO COLOR TOP BASIS A</v>
          </cell>
        </row>
        <row r="631">
          <cell r="A631" t="str">
            <v>05425-015</v>
          </cell>
          <cell r="B631" t="str">
            <v>STO COLOR TOP BASIS B</v>
          </cell>
        </row>
        <row r="632">
          <cell r="A632" t="str">
            <v>05425-012</v>
          </cell>
          <cell r="B632" t="str">
            <v>STO COLOR TOP BASIS OT</v>
          </cell>
        </row>
        <row r="633">
          <cell r="A633" t="str">
            <v>05877-010</v>
          </cell>
          <cell r="B633" t="str">
            <v xml:space="preserve">Color S GROB OT BASIS </v>
          </cell>
        </row>
        <row r="634">
          <cell r="A634" t="str">
            <v>05876-010</v>
          </cell>
          <cell r="B634" t="str">
            <v xml:space="preserve">Color S FEIN OT BASIS </v>
          </cell>
        </row>
        <row r="635">
          <cell r="A635" t="str">
            <v>05876-019</v>
          </cell>
          <cell r="B635" t="str">
            <v xml:space="preserve">Color S FEIN A BASIS </v>
          </cell>
        </row>
        <row r="636">
          <cell r="A636" t="str">
            <v>05902-103</v>
          </cell>
          <cell r="B636" t="str">
            <v>BASIS A SILCO IQ</v>
          </cell>
        </row>
        <row r="637">
          <cell r="A637" t="str">
            <v>05902-105</v>
          </cell>
          <cell r="B637" t="str">
            <v>BASIS B SILCO IQ</v>
          </cell>
        </row>
        <row r="638">
          <cell r="A638" t="str">
            <v>05902-101</v>
          </cell>
          <cell r="B638" t="str">
            <v xml:space="preserve">BASIS OT SILCO IQ </v>
          </cell>
        </row>
        <row r="639">
          <cell r="A639" t="str">
            <v>05454-058</v>
          </cell>
          <cell r="B639" t="str">
            <v xml:space="preserve">BASIS OT SILCO G IQ </v>
          </cell>
        </row>
        <row r="640">
          <cell r="A640" t="str">
            <v>05883-021</v>
          </cell>
          <cell r="B640" t="str">
            <v>BASIS A LCRB / COLOR LASTIC</v>
          </cell>
        </row>
        <row r="641">
          <cell r="A641" t="str">
            <v>05883-018</v>
          </cell>
          <cell r="B641" t="str">
            <v>BASIS B LCRB / COLOR LASTIC</v>
          </cell>
        </row>
        <row r="642">
          <cell r="A642" t="str">
            <v>05883-014</v>
          </cell>
          <cell r="B642" t="str">
            <v>BASIS RB OT / COLOR LASTIC</v>
          </cell>
        </row>
        <row r="643">
          <cell r="A643" t="str">
            <v>15319-007</v>
          </cell>
          <cell r="B643" t="str">
            <v>SILCO ELAST BASIS A</v>
          </cell>
        </row>
        <row r="644">
          <cell r="A644" t="str">
            <v>15319-005</v>
          </cell>
          <cell r="B644" t="str">
            <v>SILCO ELAST BASIS OT</v>
          </cell>
        </row>
        <row r="645">
          <cell r="A645" t="str">
            <v>15003-015</v>
          </cell>
          <cell r="B645" t="str">
            <v xml:space="preserve">BASIS A DRYONIC </v>
          </cell>
        </row>
        <row r="646">
          <cell r="A646" t="str">
            <v>15003-016</v>
          </cell>
          <cell r="B646" t="str">
            <v>BASIS B DRYONIC</v>
          </cell>
        </row>
        <row r="647">
          <cell r="A647" t="str">
            <v>15003-014</v>
          </cell>
          <cell r="B647" t="str">
            <v>DRYONIC O T</v>
          </cell>
        </row>
        <row r="648">
          <cell r="A648" t="str">
            <v>15003-044</v>
          </cell>
          <cell r="B648" t="str">
            <v>DRYONIC S Basis A</v>
          </cell>
        </row>
        <row r="649">
          <cell r="A649" t="str">
            <v>15003-045</v>
          </cell>
          <cell r="B649" t="str">
            <v>DRYONIC S Basis B</v>
          </cell>
        </row>
        <row r="650">
          <cell r="A650" t="str">
            <v>15003-046</v>
          </cell>
          <cell r="B650" t="str">
            <v>DRYONIC S Basis OT</v>
          </cell>
        </row>
        <row r="651">
          <cell r="A651" t="str">
            <v>15003-048</v>
          </cell>
          <cell r="B651" t="str">
            <v>DRYONIC S Basis A</v>
          </cell>
        </row>
        <row r="652">
          <cell r="A652" t="str">
            <v>15003-049</v>
          </cell>
          <cell r="B652" t="str">
            <v>DRYONIC S Basis B</v>
          </cell>
        </row>
        <row r="653">
          <cell r="A653" t="str">
            <v>15003-051</v>
          </cell>
          <cell r="B653" t="str">
            <v>DRYONIC S Basis OT</v>
          </cell>
        </row>
        <row r="654">
          <cell r="A654" t="str">
            <v>15003-133</v>
          </cell>
          <cell r="B654" t="str">
            <v>DRYONIC WOOD Basis A</v>
          </cell>
        </row>
        <row r="655">
          <cell r="A655" t="str">
            <v>15003-134</v>
          </cell>
          <cell r="B655" t="str">
            <v>DRYONIC WOOD Basis B</v>
          </cell>
        </row>
        <row r="656">
          <cell r="A656" t="str">
            <v>15003-111</v>
          </cell>
          <cell r="B656" t="str">
            <v>DRYONIC WOOD Basis OT</v>
          </cell>
        </row>
        <row r="657">
          <cell r="A657" t="str">
            <v>15101-161</v>
          </cell>
          <cell r="B657" t="str">
            <v>BASIS A LOTUSAN IQ</v>
          </cell>
        </row>
        <row r="658">
          <cell r="A658" t="str">
            <v>15101-163</v>
          </cell>
          <cell r="B658" t="str">
            <v>BASIS B LOTUSAN IQ</v>
          </cell>
        </row>
        <row r="659">
          <cell r="A659" t="str">
            <v>15101-159</v>
          </cell>
          <cell r="B659" t="str">
            <v xml:space="preserve">BASIS OT LOTUSAN IQ </v>
          </cell>
        </row>
        <row r="660">
          <cell r="A660" t="str">
            <v>05007-025</v>
          </cell>
          <cell r="B660" t="str">
            <v xml:space="preserve">SIL BASIS A </v>
          </cell>
        </row>
        <row r="661">
          <cell r="A661" t="str">
            <v>05007-034</v>
          </cell>
          <cell r="B661" t="str">
            <v xml:space="preserve">SIL BASIS B </v>
          </cell>
        </row>
        <row r="662">
          <cell r="A662" t="str">
            <v>05076-013</v>
          </cell>
          <cell r="B662" t="str">
            <v>StoAQUA TOP SATIN OT</v>
          </cell>
        </row>
        <row r="663">
          <cell r="A663" t="str">
            <v>05076-012</v>
          </cell>
          <cell r="B663" t="str">
            <v>StoAQUA TOP SATIN OT</v>
          </cell>
        </row>
        <row r="664">
          <cell r="A664" t="str">
            <v>05082-024</v>
          </cell>
          <cell r="B664" t="str">
            <v>StoAQUA TOP IN OT</v>
          </cell>
        </row>
        <row r="665">
          <cell r="A665" t="str">
            <v>05850-008</v>
          </cell>
          <cell r="B665" t="str">
            <v>DECOLIT K 1,0 OT</v>
          </cell>
        </row>
        <row r="666">
          <cell r="A666" t="str">
            <v>05851-009</v>
          </cell>
          <cell r="B666" t="str">
            <v>DECOLIT K 1,5 OT</v>
          </cell>
        </row>
        <row r="667">
          <cell r="A667" t="str">
            <v>05852-009</v>
          </cell>
          <cell r="B667" t="str">
            <v>DECOLIT K 2,0 OT</v>
          </cell>
        </row>
        <row r="668">
          <cell r="A668" t="str">
            <v>05856-010</v>
          </cell>
          <cell r="B668" t="str">
            <v>DECOLIT R 1,5 OT</v>
          </cell>
        </row>
        <row r="669">
          <cell r="A669" t="str">
            <v>05857-009</v>
          </cell>
          <cell r="B669" t="str">
            <v>DECOLIT R 2,0 OT</v>
          </cell>
        </row>
        <row r="670">
          <cell r="A670" t="str">
            <v>05187-007</v>
          </cell>
          <cell r="B670" t="str">
            <v>DECOLIT MP OT</v>
          </cell>
        </row>
        <row r="671">
          <cell r="A671" t="str">
            <v>15993-006</v>
          </cell>
          <cell r="B671" t="str">
            <v>BASIS OT TITANIUM ASE</v>
          </cell>
        </row>
        <row r="672">
          <cell r="A672" t="str">
            <v>15993-007</v>
          </cell>
          <cell r="B672" t="str">
            <v>BASIS OT TITANIUM ASE</v>
          </cell>
        </row>
        <row r="673">
          <cell r="A673" t="str">
            <v>15993-010</v>
          </cell>
          <cell r="B673" t="str">
            <v>BASIS A TITANIUM ASE</v>
          </cell>
        </row>
        <row r="674">
          <cell r="A674" t="str">
            <v>15993-011</v>
          </cell>
          <cell r="B674" t="str">
            <v>BASIS A TITANIUM ASE</v>
          </cell>
        </row>
        <row r="675">
          <cell r="A675" t="str">
            <v>15993-013</v>
          </cell>
          <cell r="B675" t="str">
            <v>BASIS B TITANIUM ASE</v>
          </cell>
        </row>
        <row r="676">
          <cell r="A676" t="str">
            <v>15993-014</v>
          </cell>
          <cell r="B676" t="str">
            <v>BASIS B TITANIUM ASE</v>
          </cell>
        </row>
        <row r="677">
          <cell r="A677" t="str">
            <v>15964-004</v>
          </cell>
          <cell r="B677" t="str">
            <v xml:space="preserve">INNEN MATT O T </v>
          </cell>
        </row>
        <row r="678">
          <cell r="A678" t="str">
            <v>15964-005</v>
          </cell>
          <cell r="B678" t="str">
            <v xml:space="preserve">BASIS A INNEN MATT </v>
          </cell>
        </row>
        <row r="679">
          <cell r="A679" t="str">
            <v>15964-006</v>
          </cell>
          <cell r="B679" t="str">
            <v xml:space="preserve">BASIS B INNEN MATT </v>
          </cell>
        </row>
        <row r="680">
          <cell r="A680" t="str">
            <v>15964-007</v>
          </cell>
          <cell r="B680" t="str">
            <v xml:space="preserve">INNEN MATT O T </v>
          </cell>
        </row>
        <row r="681">
          <cell r="A681" t="str">
            <v>15964-008</v>
          </cell>
          <cell r="B681" t="str">
            <v>INNEN MATT O T</v>
          </cell>
        </row>
        <row r="682">
          <cell r="A682" t="str">
            <v>15964-009</v>
          </cell>
          <cell r="B682" t="str">
            <v xml:space="preserve">INNEN MATT O T </v>
          </cell>
        </row>
        <row r="683">
          <cell r="A683" t="str">
            <v>15964-010</v>
          </cell>
          <cell r="B683" t="str">
            <v>BASIS A INNEN MATT</v>
          </cell>
        </row>
        <row r="684">
          <cell r="A684" t="str">
            <v>15964-011</v>
          </cell>
          <cell r="B684" t="str">
            <v xml:space="preserve">BASIS A INNEN MATT </v>
          </cell>
        </row>
        <row r="685">
          <cell r="A685" t="str">
            <v>15964-012</v>
          </cell>
          <cell r="B685" t="str">
            <v xml:space="preserve">BASIS A INNEN MATT </v>
          </cell>
        </row>
        <row r="686">
          <cell r="A686" t="str">
            <v>15964-013</v>
          </cell>
          <cell r="B686" t="str">
            <v xml:space="preserve">BASIS B INNEN MATT </v>
          </cell>
        </row>
        <row r="687">
          <cell r="A687" t="str">
            <v>15964-014</v>
          </cell>
          <cell r="B687" t="str">
            <v xml:space="preserve">BASIS B INNEN MATT </v>
          </cell>
        </row>
        <row r="688">
          <cell r="A688" t="str">
            <v>15964-015</v>
          </cell>
          <cell r="B688" t="str">
            <v xml:space="preserve">BASIS B INNEN MATT </v>
          </cell>
        </row>
        <row r="689">
          <cell r="A689" t="str">
            <v>15965-004</v>
          </cell>
          <cell r="B689" t="str">
            <v xml:space="preserve">INNEN SATINMATT O T </v>
          </cell>
        </row>
        <row r="690">
          <cell r="A690" t="str">
            <v>15965-005</v>
          </cell>
          <cell r="B690" t="str">
            <v xml:space="preserve">BASIS A INNEN SATINMATT </v>
          </cell>
        </row>
        <row r="691">
          <cell r="A691" t="str">
            <v>15965-006</v>
          </cell>
          <cell r="B691" t="str">
            <v xml:space="preserve">BASIS B INNEN SATINMATT </v>
          </cell>
        </row>
        <row r="692">
          <cell r="A692" t="str">
            <v>15965-007</v>
          </cell>
          <cell r="B692" t="str">
            <v>INNEN SATINMATT O T</v>
          </cell>
        </row>
        <row r="693">
          <cell r="A693" t="str">
            <v>15965-008</v>
          </cell>
          <cell r="B693" t="str">
            <v xml:space="preserve">INNEN SATINMATT O T </v>
          </cell>
        </row>
        <row r="694">
          <cell r="A694" t="str">
            <v>15965-009</v>
          </cell>
          <cell r="B694" t="str">
            <v xml:space="preserve">INNEN SATINMATT O T </v>
          </cell>
        </row>
        <row r="695">
          <cell r="A695" t="str">
            <v>15965-010</v>
          </cell>
          <cell r="B695" t="str">
            <v xml:space="preserve">BASIS A INNEN SATINMATT </v>
          </cell>
        </row>
        <row r="696">
          <cell r="A696" t="str">
            <v>15965-011</v>
          </cell>
          <cell r="B696" t="str">
            <v>BASIS A INNEN SATINMATT</v>
          </cell>
        </row>
        <row r="697">
          <cell r="A697" t="str">
            <v>15965-012</v>
          </cell>
          <cell r="B697" t="str">
            <v xml:space="preserve">BASIS A INNEN SATINMATT </v>
          </cell>
        </row>
        <row r="698">
          <cell r="A698" t="str">
            <v>15965-013</v>
          </cell>
          <cell r="B698" t="str">
            <v xml:space="preserve">BASIS B INNEN SATINMATT </v>
          </cell>
        </row>
        <row r="699">
          <cell r="A699" t="str">
            <v>15965-014</v>
          </cell>
          <cell r="B699" t="str">
            <v>BASIS B INNEN SATINMATT</v>
          </cell>
        </row>
        <row r="700">
          <cell r="A700" t="str">
            <v>15965-015</v>
          </cell>
          <cell r="B700" t="str">
            <v>BASIS B INNEN SATINMATT</v>
          </cell>
        </row>
        <row r="701">
          <cell r="A701" t="str">
            <v>15966-004</v>
          </cell>
          <cell r="B701" t="str">
            <v xml:space="preserve">INNEN SATIN O T </v>
          </cell>
        </row>
        <row r="702">
          <cell r="A702" t="str">
            <v>15966-005</v>
          </cell>
          <cell r="B702" t="str">
            <v>BASIS A INNEN SATIN 15 L EIM</v>
          </cell>
        </row>
        <row r="703">
          <cell r="A703" t="str">
            <v>15966-006</v>
          </cell>
          <cell r="B703" t="str">
            <v>BASIS B INNEN SATIN 15 L EIM</v>
          </cell>
        </row>
        <row r="704">
          <cell r="A704" t="str">
            <v>15966-007</v>
          </cell>
          <cell r="B704" t="str">
            <v xml:space="preserve">INNEN SATIN O T </v>
          </cell>
        </row>
        <row r="705">
          <cell r="A705" t="str">
            <v>15966-008</v>
          </cell>
          <cell r="B705" t="str">
            <v xml:space="preserve">INNEN SATIN O T </v>
          </cell>
        </row>
        <row r="706">
          <cell r="A706" t="str">
            <v>15966-009</v>
          </cell>
          <cell r="B706" t="str">
            <v xml:space="preserve">INNEN SATIN O T </v>
          </cell>
        </row>
        <row r="707">
          <cell r="A707" t="str">
            <v>15966-010</v>
          </cell>
          <cell r="B707" t="str">
            <v xml:space="preserve">BASIS A INNEN SATIN </v>
          </cell>
        </row>
        <row r="708">
          <cell r="A708" t="str">
            <v>15966-011</v>
          </cell>
          <cell r="B708" t="str">
            <v xml:space="preserve">BASIS A INNEN SATIN </v>
          </cell>
        </row>
        <row r="709">
          <cell r="A709" t="str">
            <v>15966-012</v>
          </cell>
          <cell r="B709" t="str">
            <v xml:space="preserve">BASIS A INNEN SATIN </v>
          </cell>
        </row>
        <row r="710">
          <cell r="A710" t="str">
            <v>15966-013</v>
          </cell>
          <cell r="B710" t="str">
            <v xml:space="preserve">BASIS B INNEN SATIN </v>
          </cell>
        </row>
        <row r="711">
          <cell r="A711" t="str">
            <v>15966-014</v>
          </cell>
          <cell r="B711" t="str">
            <v xml:space="preserve">BASIS B INNEN SATIN </v>
          </cell>
        </row>
        <row r="712">
          <cell r="A712" t="str">
            <v>15966-015</v>
          </cell>
          <cell r="B712" t="str">
            <v xml:space="preserve">BASIS B INNEN SATIN </v>
          </cell>
        </row>
        <row r="713">
          <cell r="A713" t="str">
            <v>15967-004</v>
          </cell>
          <cell r="B713" t="str">
            <v xml:space="preserve">INNEN GLOSS O T </v>
          </cell>
        </row>
        <row r="714">
          <cell r="A714" t="str">
            <v>15967-005</v>
          </cell>
          <cell r="B714" t="str">
            <v xml:space="preserve">BASIS A INNEN GLOSS </v>
          </cell>
        </row>
        <row r="715">
          <cell r="A715" t="str">
            <v>15967-006</v>
          </cell>
          <cell r="B715" t="str">
            <v xml:space="preserve">BASIS B INNEN GLOSS </v>
          </cell>
        </row>
        <row r="716">
          <cell r="A716" t="str">
            <v>15967-007</v>
          </cell>
          <cell r="B716" t="str">
            <v>INNEN GLOSS O T</v>
          </cell>
        </row>
        <row r="717">
          <cell r="A717" t="str">
            <v>15967-008</v>
          </cell>
          <cell r="B717" t="str">
            <v xml:space="preserve">INNEN GLOSS O T </v>
          </cell>
        </row>
        <row r="718">
          <cell r="A718" t="str">
            <v>15967-009</v>
          </cell>
          <cell r="B718" t="str">
            <v xml:space="preserve">INNEN GLOSS O T </v>
          </cell>
        </row>
        <row r="719">
          <cell r="A719" t="str">
            <v>15967-010</v>
          </cell>
          <cell r="B719" t="str">
            <v xml:space="preserve">BASIS A INNEN GLOSS </v>
          </cell>
        </row>
        <row r="720">
          <cell r="A720" t="str">
            <v>15967-011</v>
          </cell>
          <cell r="B720" t="str">
            <v xml:space="preserve">BASIS A INNEN GLOSS </v>
          </cell>
        </row>
        <row r="721">
          <cell r="A721" t="str">
            <v>15967-012</v>
          </cell>
          <cell r="B721" t="str">
            <v xml:space="preserve">BASIS A INNEN GLOSS </v>
          </cell>
        </row>
        <row r="722">
          <cell r="A722" t="str">
            <v>15967-013</v>
          </cell>
          <cell r="B722" t="str">
            <v>BASIS B INNEN GLOSS</v>
          </cell>
        </row>
        <row r="723">
          <cell r="A723" t="str">
            <v>15967-014</v>
          </cell>
          <cell r="B723" t="str">
            <v xml:space="preserve">BASIS B INNEN GLOSS </v>
          </cell>
        </row>
        <row r="724">
          <cell r="A724" t="str">
            <v>15967-015</v>
          </cell>
          <cell r="B724" t="str">
            <v xml:space="preserve">BASIS B INNEN GLOSS </v>
          </cell>
        </row>
        <row r="725">
          <cell r="A725" t="str">
            <v>15799-004</v>
          </cell>
          <cell r="B725" t="str">
            <v xml:space="preserve">BASIS B PURAN SATIN </v>
          </cell>
        </row>
        <row r="726">
          <cell r="A726" t="str">
            <v>15799-007</v>
          </cell>
          <cell r="B726" t="str">
            <v xml:space="preserve">BASIS A PURAN SATIN </v>
          </cell>
        </row>
        <row r="727">
          <cell r="A727" t="str">
            <v>15799-008</v>
          </cell>
          <cell r="B727" t="str">
            <v xml:space="preserve">BASIS OT PURAN SATIN </v>
          </cell>
        </row>
        <row r="728">
          <cell r="A728" t="str">
            <v>00082-001</v>
          </cell>
          <cell r="B728" t="str">
            <v>PURAN KB</v>
          </cell>
        </row>
        <row r="729">
          <cell r="A729" t="str">
            <v>15033-002</v>
          </cell>
          <cell r="B729" t="str">
            <v xml:space="preserve">LOOK STRUKTUR F OT </v>
          </cell>
        </row>
        <row r="730">
          <cell r="A730" t="str">
            <v>05287-017</v>
          </cell>
          <cell r="B730" t="str">
            <v>CRYL BF 100 BASIS A</v>
          </cell>
        </row>
        <row r="731">
          <cell r="A731" t="str">
            <v>05287-003</v>
          </cell>
          <cell r="B731" t="str">
            <v>CRYL BF 100 weiss</v>
          </cell>
        </row>
        <row r="732">
          <cell r="A732" t="str">
            <v>05287-019</v>
          </cell>
          <cell r="B732" t="str">
            <v>CRYL BF 100 BASIS B</v>
          </cell>
        </row>
        <row r="733">
          <cell r="A733" t="str">
            <v>05287-014</v>
          </cell>
          <cell r="B733" t="str">
            <v>CRYL BF 100 BASIS OT</v>
          </cell>
        </row>
        <row r="734">
          <cell r="A734" t="str">
            <v>15013-019</v>
          </cell>
          <cell r="B734" t="str">
            <v>StoPOX WL 100 BASIS A</v>
          </cell>
        </row>
        <row r="735">
          <cell r="A735" t="str">
            <v>15013-021</v>
          </cell>
          <cell r="B735" t="str">
            <v>StoPOX WL 100 BASIS B</v>
          </cell>
        </row>
        <row r="736">
          <cell r="A736" t="str">
            <v>08989-009</v>
          </cell>
          <cell r="B736" t="str">
            <v>StoPOX WL/WB/WG Comp. B</v>
          </cell>
        </row>
        <row r="737">
          <cell r="A737" t="str">
            <v>08989-010</v>
          </cell>
          <cell r="B737" t="str">
            <v>StoPOX WL/WB/WG Comp. B</v>
          </cell>
        </row>
        <row r="738">
          <cell r="A738" t="str">
            <v>15013-029</v>
          </cell>
          <cell r="B738" t="str">
            <v>StoPOX WL 100 KA OT</v>
          </cell>
        </row>
        <row r="739">
          <cell r="A739" t="str">
            <v>15675-005</v>
          </cell>
          <cell r="B739" t="str">
            <v>StoPox MS 200 Weiss</v>
          </cell>
        </row>
        <row r="740">
          <cell r="A740" t="str">
            <v>15675-007</v>
          </cell>
          <cell r="B740" t="str">
            <v>StoPox MS 200 Basis A</v>
          </cell>
        </row>
        <row r="741">
          <cell r="A741" t="str">
            <v>15675-006</v>
          </cell>
          <cell r="B741" t="str">
            <v>StoPox MS 200 Basis B</v>
          </cell>
        </row>
        <row r="742">
          <cell r="A742" t="str">
            <v>15675-004</v>
          </cell>
          <cell r="B742" t="str">
            <v>StoPox MS 200 Basis OT</v>
          </cell>
        </row>
        <row r="743">
          <cell r="A743" t="str">
            <v>09352-001</v>
          </cell>
          <cell r="B743" t="str">
            <v>StoPox MS 200 Comp. B</v>
          </cell>
        </row>
        <row r="744">
          <cell r="A744" t="str">
            <v>15003-175</v>
          </cell>
          <cell r="B744" t="str">
            <v>Basis A CRYL BF 700</v>
          </cell>
        </row>
        <row r="745">
          <cell r="A745" t="str">
            <v>15003-177</v>
          </cell>
          <cell r="B745" t="str">
            <v>Basis B CRYL BF 700</v>
          </cell>
        </row>
        <row r="746">
          <cell r="A746" t="str">
            <v>15003-180</v>
          </cell>
          <cell r="B746" t="str">
            <v>Basis OT CRYL BF 700</v>
          </cell>
        </row>
        <row r="747">
          <cell r="A747" t="str">
            <v>15003-176</v>
          </cell>
          <cell r="B747" t="str">
            <v>Basis A CRYL BF 700</v>
          </cell>
        </row>
        <row r="748">
          <cell r="A748" t="str">
            <v>15003-178</v>
          </cell>
          <cell r="B748" t="str">
            <v>Basis B CRYL BF 700</v>
          </cell>
        </row>
        <row r="749">
          <cell r="A749" t="str">
            <v>15003-179</v>
          </cell>
          <cell r="B749" t="str">
            <v>Basis OT CRYL BF 700</v>
          </cell>
        </row>
        <row r="750">
          <cell r="A750" t="str">
            <v>09679-188</v>
          </cell>
          <cell r="B750" t="str">
            <v>Ведро желтое с логотипом Sto - 0,8 литра</v>
          </cell>
        </row>
        <row r="751">
          <cell r="A751" t="str">
            <v>09257-002</v>
          </cell>
          <cell r="B751" t="str">
            <v>Ведро желтое с логотипом Sto - 1,8 литра</v>
          </cell>
        </row>
        <row r="752">
          <cell r="A752" t="str">
            <v>09050-002</v>
          </cell>
          <cell r="B752" t="str">
            <v>Ведро желтое с логотипом Sto - 3,2 литра</v>
          </cell>
        </row>
        <row r="753">
          <cell r="A753" t="str">
            <v>09049-002</v>
          </cell>
          <cell r="B753" t="str">
            <v>Ведро желтое с логотипом Sto - 5,5 литра</v>
          </cell>
        </row>
        <row r="754">
          <cell r="A754" t="str">
            <v>09065-001</v>
          </cell>
          <cell r="B754" t="str">
            <v>Ведро желтое с логотипом Sto - 12,0 литров</v>
          </cell>
        </row>
        <row r="755">
          <cell r="A755" t="str">
            <v>09019-002</v>
          </cell>
          <cell r="B755" t="str">
            <v>Ведро желтое с логотипом Sto - 18,0 литров</v>
          </cell>
        </row>
        <row r="756">
          <cell r="A756" t="str">
            <v>08335-001</v>
          </cell>
          <cell r="B756" t="str">
            <v>Sto-WDVS-Schleifpapier 420 x 200 мм K 16</v>
          </cell>
        </row>
        <row r="757">
          <cell r="A757" t="str">
            <v>08335-002</v>
          </cell>
          <cell r="B757" t="str">
            <v>Sto-WDVS-Schleifbrett  420 x 200 мм</v>
          </cell>
        </row>
        <row r="758">
          <cell r="A758" t="str">
            <v>08290-015</v>
          </cell>
          <cell r="B758" t="str">
            <v>Sto-Flächenspachtel mit Softgriff abgerundet, 480 мм</v>
          </cell>
        </row>
        <row r="759">
          <cell r="A759" t="str">
            <v>08290-016</v>
          </cell>
          <cell r="B759" t="str">
            <v>Sto-Flächenspachtel mit Softgriff abgerundet, 570 мм</v>
          </cell>
        </row>
        <row r="760">
          <cell r="A760" t="str">
            <v>08303-004</v>
          </cell>
          <cell r="B760" t="str">
            <v>Sto-Japanspachtelsatz mit Leichtmetallrücken</v>
          </cell>
        </row>
        <row r="761">
          <cell r="A761" t="str">
            <v>08356-001</v>
          </cell>
          <cell r="B761" t="str">
            <v>Sto-Stuckateurspachtel, 80 мм</v>
          </cell>
        </row>
        <row r="762">
          <cell r="A762" t="str">
            <v>08356-002</v>
          </cell>
          <cell r="B762" t="str">
            <v>Sto-Stuckateurspachtel, 100 мм</v>
          </cell>
        </row>
        <row r="763">
          <cell r="A763" t="str">
            <v>08313-028</v>
          </cell>
          <cell r="B763" t="str">
            <v>Sto-Malerspachtel Profi, 50 мм</v>
          </cell>
        </row>
        <row r="764">
          <cell r="A764" t="str">
            <v>08313-029</v>
          </cell>
          <cell r="B764" t="str">
            <v>Sto-Malerspachtel Profi, 80 мм</v>
          </cell>
        </row>
        <row r="765">
          <cell r="A765" t="str">
            <v>08288-001</v>
          </cell>
          <cell r="B765" t="str">
            <v>Sto-Glättekelle Profi 280 x 130 x 0,7 мм</v>
          </cell>
        </row>
        <row r="766">
          <cell r="A766" t="str">
            <v>08288-008</v>
          </cell>
          <cell r="B766" t="str">
            <v>Sto-Glättekelle gezahnt 280 x 130 мм, 4 х 4</v>
          </cell>
        </row>
        <row r="767">
          <cell r="A767" t="str">
            <v>08288-009</v>
          </cell>
          <cell r="B767" t="str">
            <v>Sto-Glättekelle gezahnt 280 x 130 мм, 6 х 6</v>
          </cell>
        </row>
        <row r="768">
          <cell r="A768" t="str">
            <v>08288-010</v>
          </cell>
          <cell r="B768" t="str">
            <v>Sto-Glättekelle gezahnt 280 x 130 мм, 8 х 8</v>
          </cell>
        </row>
        <row r="769">
          <cell r="A769" t="str">
            <v>08288-002</v>
          </cell>
          <cell r="B769" t="str">
            <v>Sto-Schweizer Glättekelle 500 x 130 x 0,7 мм</v>
          </cell>
        </row>
        <row r="770">
          <cell r="A770" t="str">
            <v>08289-003</v>
          </cell>
          <cell r="B770" t="str">
            <v>Sto-Glättekelle Profi Kunststoff Mini 160 x 80 x 3 мм</v>
          </cell>
        </row>
        <row r="771">
          <cell r="A771" t="str">
            <v>08289-010</v>
          </cell>
          <cell r="B771" t="str">
            <v>Sto-Glättekelle Kunststoff mit Kunststoffgriff 280 x 140 x 3 мм</v>
          </cell>
        </row>
        <row r="772">
          <cell r="A772" t="str">
            <v>08289-009</v>
          </cell>
          <cell r="B772" t="str">
            <v>Sto-Glättekelle Kunststoff mit Kunststoffgriff 280 x 140 x 2 мм</v>
          </cell>
        </row>
        <row r="773">
          <cell r="A773" t="str">
            <v>08376-003</v>
          </cell>
          <cell r="B773" t="str">
            <v>Sto-Calce Marmorino-Glättekelle 280 x 100/90 мм</v>
          </cell>
        </row>
        <row r="774">
          <cell r="A774" t="str">
            <v>08376-002</v>
          </cell>
          <cell r="B774" t="str">
            <v>Sto-Calce Marmorino-Glättekelle 240 x 100/80 мм</v>
          </cell>
        </row>
        <row r="775">
          <cell r="A775" t="str">
            <v>08376-001</v>
          </cell>
          <cell r="B775" t="str">
            <v>Sto-Calce Marmorino-Glättekelle 200 x 80/70 мм</v>
          </cell>
        </row>
        <row r="776">
          <cell r="A776" t="str">
            <v>08327-001</v>
          </cell>
          <cell r="B776" t="str">
            <v>Sto-Berner Putzkelle 140 мм</v>
          </cell>
        </row>
        <row r="777">
          <cell r="A777" t="str">
            <v>08268-009</v>
          </cell>
          <cell r="B777" t="str">
            <v>Sto-Inneneckenkelle 80 x 60 мм</v>
          </cell>
        </row>
        <row r="778">
          <cell r="A778" t="str">
            <v>08268-001</v>
          </cell>
          <cell r="B778" t="str">
            <v>Sto-Außeneckenkelle 65 x 65 мм</v>
          </cell>
        </row>
        <row r="779">
          <cell r="A779" t="str">
            <v>08259-001</v>
          </cell>
          <cell r="B779" t="str">
            <v>Sto-Bossenkelle</v>
          </cell>
        </row>
        <row r="780">
          <cell r="A780" t="str">
            <v>08328-001</v>
          </cell>
          <cell r="B780" t="str">
            <v>Sto-Reibebrett mit Schwammgummibelag grob 280 x 140 мм</v>
          </cell>
        </row>
        <row r="781">
          <cell r="A781" t="str">
            <v>08328-002</v>
          </cell>
          <cell r="B781" t="str">
            <v>Sto-Zellkautschukreibebrett</v>
          </cell>
        </row>
        <row r="782">
          <cell r="A782" t="str">
            <v>08301-001</v>
          </cell>
          <cell r="B782" t="str">
            <v>StoLook Schwammscheibe 220 x 140 мм</v>
          </cell>
        </row>
        <row r="783">
          <cell r="A783" t="str">
            <v>17100-003</v>
          </cell>
          <cell r="B783" t="str">
            <v>Sto-Flachpinsel Standart 50 мм, дл. щетины 58 мм</v>
          </cell>
        </row>
        <row r="784">
          <cell r="A784" t="str">
            <v>17100-004</v>
          </cell>
          <cell r="B784" t="str">
            <v>Sto-Flachpinsel Standart 60 мм, дл. щетины 58 мм</v>
          </cell>
        </row>
        <row r="785">
          <cell r="A785" t="str">
            <v>17100-005</v>
          </cell>
          <cell r="B785" t="str">
            <v>Sto-Flachpinsel Standart 70 мм, дл. щетины 64 мм</v>
          </cell>
        </row>
        <row r="786">
          <cell r="A786" t="str">
            <v>17100-006</v>
          </cell>
          <cell r="B786" t="str">
            <v>Sto-Flachpinsel Standart 80 мм, дл. щетины 64 мм</v>
          </cell>
        </row>
        <row r="787">
          <cell r="A787" t="str">
            <v>17100-007</v>
          </cell>
          <cell r="B787" t="str">
            <v>Sto-Flachpinsel Standart 100 мм, дл. щетины 64 мм</v>
          </cell>
        </row>
        <row r="788">
          <cell r="A788" t="str">
            <v>17101-001</v>
          </cell>
          <cell r="B788" t="str">
            <v>Sto-Heizkörperpinsel Standart hell 25 мм, дл. щетины 43 мм</v>
          </cell>
        </row>
        <row r="789">
          <cell r="A789" t="str">
            <v>17101-003</v>
          </cell>
          <cell r="B789" t="str">
            <v>Sto-Heizkörperpinsel Standart hell 50 мм, дл. щетины 56 мм</v>
          </cell>
        </row>
        <row r="790">
          <cell r="A790" t="str">
            <v>17106-003</v>
          </cell>
          <cell r="B790" t="str">
            <v>Sto-Flächenstreicher Orel®-Mix 135 мм, дл. щетины 85 мм</v>
          </cell>
        </row>
        <row r="791">
          <cell r="A791" t="str">
            <v>17103-006</v>
          </cell>
          <cell r="B791" t="str">
            <v>Sto-Flächenstreicher Standart grau 120 мм, дл. щетины 65 мм</v>
          </cell>
        </row>
        <row r="792">
          <cell r="A792" t="str">
            <v>17811-003</v>
          </cell>
          <cell r="B792" t="str">
            <v>Sto-Fassadenwalze Standart 270 мм, Ø 96 мм</v>
          </cell>
        </row>
        <row r="793">
          <cell r="A793" t="str">
            <v>17800-024</v>
          </cell>
          <cell r="B793" t="str">
            <v>Sto-Malerwalze FIL Langflor 180 мм, Ø 85 мм</v>
          </cell>
        </row>
        <row r="794">
          <cell r="A794" t="str">
            <v>17800-025</v>
          </cell>
          <cell r="B794" t="str">
            <v>Sto-Malerwalze  FIL Langflor 250 мм, Ø 85 мм</v>
          </cell>
        </row>
        <row r="795">
          <cell r="A795" t="str">
            <v>17811-006</v>
          </cell>
          <cell r="B795" t="str">
            <v>Sto-Malerwalze  Standard 250 mm Langflor 18 мм</v>
          </cell>
        </row>
        <row r="796">
          <cell r="A796" t="str">
            <v>17811-008</v>
          </cell>
          <cell r="B796" t="str">
            <v>Sto-Malerwalze Standart Kurzflor 25см Flor 12мм, Ø 72мм</v>
          </cell>
        </row>
        <row r="797">
          <cell r="A797" t="str">
            <v>17804-002</v>
          </cell>
          <cell r="B797" t="str">
            <v>Sto-Grundierwalze Microfaser 250 mm (замена 17803-002)</v>
          </cell>
        </row>
        <row r="798">
          <cell r="A798" t="str">
            <v>08278-006</v>
          </cell>
          <cell r="B798" t="str">
            <v>Sto-Lackierwalze Nylon RS 8  250 мм Ø 60 мм</v>
          </cell>
        </row>
        <row r="799">
          <cell r="A799" t="str">
            <v>08279-004</v>
          </cell>
          <cell r="B799" t="str">
            <v>Sto-Heizkörperwalze Nylon RS13 100 мм, Ø 45 мм</v>
          </cell>
        </row>
        <row r="800">
          <cell r="A800" t="str">
            <v>08279-005</v>
          </cell>
          <cell r="B800" t="str">
            <v>Sto-Heizkörperwalze Nylon RS8 100 мм, Ø 31 мм</v>
          </cell>
        </row>
        <row r="801">
          <cell r="A801" t="str">
            <v>08219-001</v>
          </cell>
          <cell r="B801" t="str">
            <v>Sto-Decorwalze Lederstücke 250 мм</v>
          </cell>
        </row>
        <row r="802">
          <cell r="A802" t="str">
            <v>08219-003</v>
          </cell>
          <cell r="B802" t="str">
            <v>Sto-Effektwalze Flappen 180 мм</v>
          </cell>
        </row>
        <row r="803">
          <cell r="A803" t="str">
            <v>08354-010</v>
          </cell>
          <cell r="B803" t="str">
            <v>Sto-Strukturwalze grob 110 мм, Ø 35 мм, прямой</v>
          </cell>
        </row>
        <row r="804">
          <cell r="A804" t="str">
            <v>08354-011</v>
          </cell>
          <cell r="B804" t="str">
            <v>Sto-Strukturwalze grob 250 мм, Ø 74 мм, двустор. крепление</v>
          </cell>
        </row>
        <row r="805">
          <cell r="A805" t="str">
            <v>08219-006</v>
          </cell>
          <cell r="B805" t="str">
            <v>Sto-Reliefwalze Eiche</v>
          </cell>
        </row>
        <row r="806">
          <cell r="A806" t="str">
            <v>08254-009</v>
          </cell>
          <cell r="B806" t="str">
            <v>Sto-Farbrollerbügel Ø 8 мм, для валиков 18-20 см, дл. 29 см</v>
          </cell>
        </row>
        <row r="807">
          <cell r="A807" t="str">
            <v>08254-010</v>
          </cell>
          <cell r="B807" t="str">
            <v>Sto-Farbrollerbügel Ø 8 мм, для валиков 25-27 см, дл. 29 см</v>
          </cell>
        </row>
        <row r="808">
          <cell r="A808" t="str">
            <v>08302-001</v>
          </cell>
          <cell r="B808" t="str">
            <v>Sto-Farbrollerbügel Ø 6 мм, для валиков 10-12 см, дл. 27 см</v>
          </cell>
        </row>
        <row r="809">
          <cell r="A809" t="str">
            <v>08302-010</v>
          </cell>
          <cell r="B809" t="str">
            <v>Sto-Farbrollerbügel Ø 6 мм, для валиков 10-12 см, дл. 42 см</v>
          </cell>
        </row>
        <row r="810">
          <cell r="A810" t="str">
            <v>08369-009</v>
          </cell>
          <cell r="B810" t="str">
            <v>Sto-Teleskopstange Aluminium gelb 117-200 см</v>
          </cell>
        </row>
        <row r="811">
          <cell r="A811" t="str">
            <v>08253-011</v>
          </cell>
          <cell r="B811" t="str">
            <v>Sto-Abstreifgitter Kunststoff gelb 27 x 29 см</v>
          </cell>
        </row>
        <row r="812">
          <cell r="A812" t="str">
            <v>08281-004</v>
          </cell>
          <cell r="B812" t="str">
            <v>Sto-Farbwanne 22 x 27 см</v>
          </cell>
        </row>
        <row r="813">
          <cell r="A813" t="str">
            <v>08359-003</v>
          </cell>
          <cell r="B813" t="str">
            <v>Sto-Stachelwalze Messing</v>
          </cell>
        </row>
        <row r="814">
          <cell r="A814" t="str">
            <v>08283-001</v>
          </cell>
          <cell r="B814" t="str">
            <v>Federspachtel 160 mm</v>
          </cell>
        </row>
        <row r="815">
          <cell r="A815" t="str">
            <v>08288-029</v>
          </cell>
          <cell r="B815" t="str">
            <v>Sto-Spezialglätter 800x130mm</v>
          </cell>
        </row>
        <row r="816">
          <cell r="A816" t="str">
            <v>08288-039</v>
          </cell>
          <cell r="B816" t="str">
            <v>Aufziehglätte, gezahnt 4x4 mm</v>
          </cell>
        </row>
        <row r="817">
          <cell r="A817" t="str">
            <v>08288-040</v>
          </cell>
          <cell r="B817" t="str">
            <v>Aufziehglätte, gezahnt 6x6 mm</v>
          </cell>
        </row>
        <row r="818">
          <cell r="A818" t="str">
            <v>08288-042</v>
          </cell>
          <cell r="B818" t="str">
            <v>Aufziehglätte, gezahnt 10x10 mm</v>
          </cell>
        </row>
        <row r="819">
          <cell r="A819" t="str">
            <v>17202-007</v>
          </cell>
          <cell r="B819" t="str">
            <v>Deckenspachtel 600 mm</v>
          </cell>
        </row>
        <row r="820">
          <cell r="A820" t="str">
            <v>17202-009</v>
          </cell>
          <cell r="B820" t="str">
            <v>Deckenspachtel 1000 мм</v>
          </cell>
        </row>
        <row r="821">
          <cell r="A821" t="str">
            <v>17202-010</v>
          </cell>
          <cell r="B821" t="str">
            <v>Sto-Deckenspachtel Verlangerung 2х500 mm</v>
          </cell>
        </row>
        <row r="822">
          <cell r="A822" t="str">
            <v>17202-011</v>
          </cell>
          <cell r="B822" t="str">
            <v>Sto-Deckenspachtel Verlangerung 2x1 m</v>
          </cell>
        </row>
        <row r="823">
          <cell r="A823" t="str">
            <v>08289-002</v>
          </cell>
          <cell r="B823" t="str">
            <v>Sto-Glattekelle Premium Kunststoff 280x135x1 mm</v>
          </cell>
        </row>
        <row r="824">
          <cell r="A824" t="str">
            <v>08255-001</v>
          </cell>
          <cell r="B824" t="str">
            <v>Sto-Zahnleistenkelle</v>
          </cell>
        </row>
        <row r="825">
          <cell r="A825" t="str">
            <v>08373-001</v>
          </cell>
          <cell r="B825" t="str">
            <v>Sto-Zahnleiste für Zahnleistenkelle C2</v>
          </cell>
        </row>
        <row r="826">
          <cell r="A826" t="str">
            <v>08373-002</v>
          </cell>
          <cell r="B826" t="str">
            <v>Sto-Zahnleiste für Zahnleistenkelle B1</v>
          </cell>
        </row>
        <row r="827">
          <cell r="A827" t="str">
            <v>08373-004</v>
          </cell>
          <cell r="B827" t="str">
            <v>Sto-Zahnleiste für Zahnleistenkelle C1</v>
          </cell>
        </row>
        <row r="828">
          <cell r="A828" t="str">
            <v>08373-007</v>
          </cell>
          <cell r="B828" t="str">
            <v>Sto-Zahnleiste für Zahnleistenkelle 78</v>
          </cell>
        </row>
        <row r="829">
          <cell r="A829" t="str">
            <v>08373-008</v>
          </cell>
          <cell r="B829" t="str">
            <v>Sto-Zahnleiste für Zahnleistenkelle 7</v>
          </cell>
        </row>
        <row r="830">
          <cell r="A830" t="str">
            <v>08373-018</v>
          </cell>
          <cell r="B830" t="str">
            <v>Sto-Zahnleiste, 280 x 25 mm, Zahnform 25</v>
          </cell>
        </row>
        <row r="831">
          <cell r="A831" t="str">
            <v>08373-019</v>
          </cell>
          <cell r="B831" t="str">
            <v>Sto-Zahnleiste, 280 x 25 mm, Zahnform 48</v>
          </cell>
        </row>
        <row r="832">
          <cell r="A832" t="str">
            <v>08373-020</v>
          </cell>
          <cell r="B832" t="str">
            <v>Sto-Zahnleiste, 280 x 25 mm, Zahnform 92</v>
          </cell>
        </row>
        <row r="833">
          <cell r="A833" t="str">
            <v>08373-021</v>
          </cell>
          <cell r="B833" t="str">
            <v>Sto-Zahnleiste, 280 x 25 mm, Zahnform 95</v>
          </cell>
        </row>
        <row r="834">
          <cell r="A834" t="str">
            <v>08373-022</v>
          </cell>
          <cell r="B834" t="str">
            <v>Sto-Zahnleiste, 280 x 25 mm, Zahnform A2</v>
          </cell>
        </row>
        <row r="835">
          <cell r="A835" t="str">
            <v>08373-023</v>
          </cell>
          <cell r="B835" t="str">
            <v>Sto-Zahnleiste, 280 x 25 mm, Zahnform A3</v>
          </cell>
        </row>
        <row r="836">
          <cell r="A836" t="str">
            <v>08373-024</v>
          </cell>
          <cell r="B836" t="str">
            <v>Sto-Zahnleiste, 280 x 25 mm, Zahnform S1</v>
          </cell>
        </row>
        <row r="837">
          <cell r="A837" t="str">
            <v>08373-025</v>
          </cell>
          <cell r="B837" t="str">
            <v>Sto-Zahnleiste, 280 x 25 mm, Zahnform S2</v>
          </cell>
        </row>
        <row r="838">
          <cell r="A838" t="str">
            <v>08373-026</v>
          </cell>
          <cell r="B838" t="str">
            <v>Sto-Zahnleiste, 280 x 25 mm, Zahnform S3</v>
          </cell>
        </row>
        <row r="839">
          <cell r="A839" t="str">
            <v>08373-027</v>
          </cell>
          <cell r="B839" t="str">
            <v>Sto-Zahnleiste, 280 x 25 mm, Zahnform S4</v>
          </cell>
        </row>
        <row r="840">
          <cell r="A840" t="str">
            <v>17400-001</v>
          </cell>
          <cell r="B840" t="str">
            <v>Gummischieber Profi doppellippig 550 mm</v>
          </cell>
        </row>
        <row r="841">
          <cell r="A841" t="str">
            <v>17400-002</v>
          </cell>
          <cell r="B841" t="str">
            <v>Gummischieber doppellippig 600 mm</v>
          </cell>
        </row>
        <row r="842">
          <cell r="A842" t="str">
            <v>17400-003</v>
          </cell>
          <cell r="B842" t="str">
            <v>Gummischieber Standart einlippig 600 mm</v>
          </cell>
        </row>
        <row r="843">
          <cell r="A843" t="str">
            <v>17401-001</v>
          </cell>
          <cell r="B843" t="str">
            <v>Sto-Rakel f. Zahngummileisten 580 mm</v>
          </cell>
        </row>
        <row r="844">
          <cell r="A844" t="str">
            <v>17401-003</v>
          </cell>
          <cell r="B844" t="str">
            <v>Zahngummileisten f. Sto-Rakel 2 mm</v>
          </cell>
        </row>
        <row r="845">
          <cell r="A845" t="str">
            <v>17401-004</v>
          </cell>
          <cell r="B845" t="str">
            <v>Zahngummileisten f. Sto-Rakel 4 mm</v>
          </cell>
        </row>
        <row r="846">
          <cell r="A846" t="str">
            <v>17401-006</v>
          </cell>
          <cell r="B846" t="str">
            <v>Zahngummileisten f. Sto-Rakel 6 mm</v>
          </cell>
        </row>
        <row r="847">
          <cell r="A847" t="str">
            <v>17401-008</v>
          </cell>
          <cell r="B847" t="str">
            <v>Zahngummileisten f. Sto-Rakel 8 mm</v>
          </cell>
        </row>
        <row r="848">
          <cell r="A848" t="str">
            <v>17402-001</v>
          </cell>
          <cell r="B848" t="str">
            <v>Sto-Stiftrakel 580 mm, Stielanschluss 28 mm</v>
          </cell>
        </row>
        <row r="849">
          <cell r="A849" t="str">
            <v>17403-001</v>
          </cell>
          <cell r="B849" t="str">
            <v>Sto-Stehrakel mit Klemmleiste, 560 mm</v>
          </cell>
        </row>
        <row r="850">
          <cell r="A850" t="str">
            <v>08289-007</v>
          </cell>
          <cell r="B850" t="str">
            <v>Sto-Stieltulle</v>
          </cell>
        </row>
        <row r="851">
          <cell r="A851" t="str">
            <v>17404-001</v>
          </cell>
          <cell r="B851" t="str">
            <v>Sto-Knieschoner</v>
          </cell>
        </row>
        <row r="852">
          <cell r="A852" t="str">
            <v>17404-004</v>
          </cell>
          <cell r="B852" t="str">
            <v>Nagelsohle mit Gurten</v>
          </cell>
        </row>
        <row r="853">
          <cell r="A853" t="str">
            <v>17406-001</v>
          </cell>
          <cell r="B853" t="str">
            <v>Sto-Entlüftungswalze Standard</v>
          </cell>
        </row>
        <row r="854">
          <cell r="A854" t="str">
            <v>17406-002</v>
          </cell>
          <cell r="B854" t="str">
            <v>Sto-Ersatzwalze fur Entluftungswalze 12 mm - 25 cm Standard</v>
          </cell>
        </row>
        <row r="855">
          <cell r="A855" t="str">
            <v>17406-003</v>
          </cell>
          <cell r="B855" t="str">
            <v>Sto-Entlüftungswalze Duo-Bugel 12mm - 50cm</v>
          </cell>
        </row>
        <row r="856">
          <cell r="A856" t="str">
            <v>17406-004</v>
          </cell>
          <cell r="B856" t="str">
            <v xml:space="preserve">Sto-Entlüftungs-Ersatzwalze 12/50 </v>
          </cell>
        </row>
        <row r="857">
          <cell r="A857" t="str">
            <v>17406-005</v>
          </cell>
          <cell r="B857" t="str">
            <v>Sto-Entluftüngswalze Profi</v>
          </cell>
        </row>
        <row r="858">
          <cell r="A858" t="str">
            <v>17406-006</v>
          </cell>
          <cell r="B858" t="str">
            <v>Sto-Ersatzwalze fur Entlüftungswalze Profi 21 mm</v>
          </cell>
        </row>
        <row r="859">
          <cell r="A859" t="str">
            <v>17406-007</v>
          </cell>
          <cell r="B859" t="str">
            <v>Sto-Schlingenwalze</v>
          </cell>
        </row>
        <row r="860">
          <cell r="A860" t="str">
            <v>17802-005</v>
          </cell>
          <cell r="B860" t="str">
            <v>Sto-Großflächenwalze Microfaser 500 mm</v>
          </cell>
        </row>
        <row r="861">
          <cell r="A861" t="str">
            <v>17802-001</v>
          </cell>
          <cell r="B861" t="str">
            <v>Sto-Großflächenwalze Nylon RS 13 mm</v>
          </cell>
        </row>
        <row r="862">
          <cell r="A862" t="str">
            <v>17802-003</v>
          </cell>
          <cell r="B862" t="str">
            <v>Sto-Großflächenwalze Nylon RS 8 mm</v>
          </cell>
        </row>
        <row r="863">
          <cell r="A863" t="str">
            <v>17802-007</v>
          </cell>
          <cell r="B863" t="str">
            <v>Sto-Verstellbügel</v>
          </cell>
        </row>
        <row r="864">
          <cell r="A864" t="str">
            <v>06508-005</v>
          </cell>
          <cell r="B864" t="str">
            <v>Sto-Colorant SBL</v>
          </cell>
        </row>
        <row r="865">
          <cell r="A865" t="str">
            <v>06516-007</v>
          </cell>
          <cell r="B865" t="str">
            <v xml:space="preserve">Sto-Colorant OG </v>
          </cell>
        </row>
        <row r="866">
          <cell r="A866" t="str">
            <v>06517-007</v>
          </cell>
          <cell r="B866" t="str">
            <v>Colorant G2GXD</v>
          </cell>
        </row>
        <row r="867">
          <cell r="A867" t="str">
            <v>06523-005</v>
          </cell>
          <cell r="B867" t="str">
            <v xml:space="preserve">Colorant PG </v>
          </cell>
        </row>
        <row r="868">
          <cell r="A868" t="str">
            <v>06526-006</v>
          </cell>
          <cell r="B868" t="str">
            <v>Sto-Colorant CGR</v>
          </cell>
        </row>
        <row r="869">
          <cell r="A869" t="str">
            <v>06531-003</v>
          </cell>
          <cell r="B869" t="str">
            <v xml:space="preserve">Sto-Colorant BLU </v>
          </cell>
        </row>
        <row r="870">
          <cell r="A870" t="str">
            <v>06532-007</v>
          </cell>
          <cell r="B870" t="str">
            <v xml:space="preserve">Sto-Colorant CV </v>
          </cell>
        </row>
        <row r="871">
          <cell r="A871" t="str">
            <v>06533-006</v>
          </cell>
          <cell r="B871" t="str">
            <v>Sto-Colorant KBL</v>
          </cell>
        </row>
        <row r="872">
          <cell r="A872" t="str">
            <v>06536-006</v>
          </cell>
          <cell r="B872" t="str">
            <v>Sto-Colorant BV</v>
          </cell>
        </row>
        <row r="873">
          <cell r="A873" t="str">
            <v>06547-008</v>
          </cell>
          <cell r="B873" t="str">
            <v>Sto-Colorant OR</v>
          </cell>
        </row>
        <row r="874">
          <cell r="A874" t="str">
            <v>06548-010</v>
          </cell>
          <cell r="B874" t="str">
            <v>Colorant OS 530</v>
          </cell>
        </row>
        <row r="875">
          <cell r="A875" t="str">
            <v>06550-004</v>
          </cell>
          <cell r="B875" t="str">
            <v xml:space="preserve">Colorant TY </v>
          </cell>
        </row>
        <row r="876">
          <cell r="A876" t="str">
            <v>06552-004</v>
          </cell>
          <cell r="B876" t="str">
            <v xml:space="preserve">Sto-Colorant TR </v>
          </cell>
        </row>
        <row r="877">
          <cell r="A877" t="str">
            <v>06556-007</v>
          </cell>
          <cell r="B877" t="str">
            <v xml:space="preserve">Sto-Colorant TW </v>
          </cell>
        </row>
        <row r="878">
          <cell r="A878" t="str">
            <v>06557-008</v>
          </cell>
          <cell r="B878" t="str">
            <v xml:space="preserve">Sto-Colorant G100 </v>
          </cell>
        </row>
        <row r="879">
          <cell r="A879" t="str">
            <v>06558-009</v>
          </cell>
          <cell r="B879" t="str">
            <v xml:space="preserve">Sto-Colorant CR100 </v>
          </cell>
        </row>
        <row r="880">
          <cell r="A880" t="str">
            <v>06560-008</v>
          </cell>
          <cell r="B880" t="str">
            <v>Sto-Colorant CS</v>
          </cell>
        </row>
        <row r="881">
          <cell r="A881" t="str">
            <v>16547-004</v>
          </cell>
          <cell r="B881" t="str">
            <v xml:space="preserve">Colorant ROSA E </v>
          </cell>
        </row>
        <row r="882">
          <cell r="A882" t="str">
            <v>16576-001</v>
          </cell>
          <cell r="B882" t="str">
            <v xml:space="preserve">Sto-Colorant SGN </v>
          </cell>
        </row>
        <row r="883">
          <cell r="A883" t="str">
            <v>16580-002</v>
          </cell>
          <cell r="B883" t="str">
            <v>Sto-Colorant PO2 R</v>
          </cell>
        </row>
        <row r="884">
          <cell r="A884" t="str">
            <v>06519-004</v>
          </cell>
          <cell r="B884" t="str">
            <v>Sto-Colorant FGR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118"/>
  <sheetViews>
    <sheetView zoomScaleNormal="100" workbookViewId="0">
      <selection activeCell="S21" sqref="S21"/>
    </sheetView>
  </sheetViews>
  <sheetFormatPr defaultColWidth="8.5546875" defaultRowHeight="10.199999999999999" outlineLevelCol="1"/>
  <cols>
    <col min="1" max="1" width="5.44140625" style="63" customWidth="1"/>
    <col min="2" max="2" width="13.5546875" style="63" customWidth="1"/>
    <col min="3" max="3" width="52" style="63" customWidth="1"/>
    <col min="4" max="4" width="5.5546875" style="63" customWidth="1"/>
    <col min="5" max="5" width="6.5546875" style="63" customWidth="1"/>
    <col min="6" max="6" width="5.44140625" style="63" customWidth="1"/>
    <col min="7" max="7" width="8.5546875" style="63" customWidth="1"/>
    <col min="8" max="8" width="12" style="63" customWidth="1"/>
    <col min="9" max="9" width="9.5546875" style="63" customWidth="1"/>
    <col min="10" max="11" width="12.44140625" style="63" customWidth="1"/>
    <col min="12" max="12" width="8.5546875" style="789"/>
    <col min="13" max="13" width="8.5546875" style="68"/>
    <col min="14" max="14" width="0" style="68" hidden="1" customWidth="1"/>
    <col min="15" max="19" width="8.5546875" style="68"/>
    <col min="20" max="20" width="8.5546875" style="68" hidden="1" customWidth="1" outlineLevel="1"/>
    <col min="21" max="21" width="25.109375" style="68" hidden="1" customWidth="1" outlineLevel="1"/>
    <col min="22" max="22" width="6.44140625" style="68" hidden="1" customWidth="1" outlineLevel="1"/>
    <col min="23" max="23" width="5.44140625" style="68" hidden="1" customWidth="1" outlineLevel="1"/>
    <col min="24" max="24" width="8.5546875" style="68" hidden="1" customWidth="1" outlineLevel="1"/>
    <col min="25" max="25" width="10.44140625" style="68" hidden="1" customWidth="1" outlineLevel="1"/>
    <col min="26" max="26" width="10.88671875" style="68" hidden="1" customWidth="1" outlineLevel="1"/>
    <col min="27" max="27" width="8.5546875" style="68" hidden="1" customWidth="1" outlineLevel="1"/>
    <col min="28" max="28" width="11.44140625" style="68" hidden="1" customWidth="1" outlineLevel="1"/>
    <col min="29" max="31" width="8.5546875" style="68" hidden="1" customWidth="1" outlineLevel="1"/>
    <col min="32" max="32" width="8.5546875" style="68" collapsed="1"/>
    <col min="33" max="16384" width="8.5546875" style="68"/>
  </cols>
  <sheetData>
    <row r="1" spans="1:33" ht="13.2">
      <c r="A1" s="68"/>
      <c r="B1" s="69"/>
      <c r="C1" s="69"/>
      <c r="D1" s="69"/>
      <c r="E1" s="69"/>
      <c r="F1" s="69"/>
      <c r="G1" s="69"/>
      <c r="H1" s="68"/>
      <c r="I1" s="68"/>
      <c r="J1" s="68"/>
      <c r="K1" s="68"/>
    </row>
    <row r="2" spans="1:33" ht="39" customHeight="1">
      <c r="A2" s="68"/>
      <c r="B2" s="69"/>
      <c r="C2" s="69"/>
      <c r="D2" s="69"/>
      <c r="E2" s="69"/>
      <c r="F2" s="69"/>
      <c r="G2" s="69"/>
      <c r="H2" s="68"/>
      <c r="I2" s="68"/>
      <c r="J2" s="68"/>
      <c r="K2" s="68"/>
      <c r="N2" s="68" t="s">
        <v>1676</v>
      </c>
    </row>
    <row r="3" spans="1:33" ht="12" customHeight="1">
      <c r="A3" s="68"/>
      <c r="B3" s="70" t="s">
        <v>1694</v>
      </c>
      <c r="C3" s="79"/>
      <c r="D3" s="69"/>
      <c r="E3" s="69"/>
      <c r="F3" s="69"/>
      <c r="G3" s="69"/>
      <c r="H3" s="68"/>
      <c r="I3" s="68"/>
      <c r="J3" s="68"/>
      <c r="K3" s="68"/>
    </row>
    <row r="4" spans="1:33" ht="12" customHeight="1">
      <c r="A4" s="68"/>
      <c r="B4" s="70" t="s">
        <v>1693</v>
      </c>
      <c r="C4" s="79"/>
      <c r="D4" s="69"/>
      <c r="E4" s="68"/>
      <c r="F4" s="69"/>
      <c r="G4" s="410" t="s">
        <v>1875</v>
      </c>
      <c r="H4" s="76"/>
      <c r="I4" s="83"/>
      <c r="J4" s="83"/>
      <c r="K4" s="83"/>
      <c r="L4" s="790"/>
      <c r="M4" s="83"/>
    </row>
    <row r="5" spans="1:33" ht="12" customHeight="1">
      <c r="A5" s="68"/>
      <c r="B5" s="410" t="s">
        <v>2026</v>
      </c>
      <c r="C5" s="79"/>
      <c r="D5" s="69"/>
      <c r="E5" s="68"/>
      <c r="F5" s="69"/>
      <c r="G5" s="410"/>
      <c r="H5" s="76"/>
      <c r="I5" s="68"/>
      <c r="J5" s="68"/>
      <c r="K5" s="68"/>
    </row>
    <row r="6" spans="1:33" ht="13.2">
      <c r="A6" s="68"/>
      <c r="B6" s="70" t="s">
        <v>1688</v>
      </c>
      <c r="C6" s="79"/>
      <c r="D6" s="69"/>
      <c r="E6" s="68"/>
      <c r="F6" s="69"/>
      <c r="G6" s="410" t="s">
        <v>1691</v>
      </c>
      <c r="H6" s="76"/>
      <c r="I6" s="83"/>
      <c r="J6" s="83"/>
      <c r="K6" s="83"/>
      <c r="L6" s="790"/>
      <c r="M6" s="83"/>
      <c r="N6" s="68" t="s">
        <v>1677</v>
      </c>
    </row>
    <row r="7" spans="1:33" ht="13.2">
      <c r="A7" s="68"/>
      <c r="B7" s="70" t="s">
        <v>1689</v>
      </c>
      <c r="C7" s="80"/>
      <c r="D7" s="69"/>
      <c r="E7" s="68"/>
      <c r="F7" s="68"/>
      <c r="G7" s="68"/>
      <c r="H7" s="76"/>
      <c r="I7" s="68"/>
      <c r="J7" s="68"/>
      <c r="K7" s="68"/>
      <c r="N7" s="68" t="s">
        <v>1678</v>
      </c>
    </row>
    <row r="8" spans="1:33" ht="13.2">
      <c r="A8" s="68"/>
      <c r="B8" s="70" t="s">
        <v>1690</v>
      </c>
      <c r="C8" s="81"/>
      <c r="D8" s="69"/>
      <c r="E8" s="68"/>
      <c r="F8" s="69"/>
      <c r="G8" s="410" t="s">
        <v>1747</v>
      </c>
      <c r="H8" s="76"/>
      <c r="I8" s="83"/>
      <c r="J8" s="83"/>
      <c r="K8" s="83"/>
      <c r="L8" s="790"/>
      <c r="M8" s="83"/>
      <c r="N8" s="68" t="s">
        <v>1679</v>
      </c>
    </row>
    <row r="9" spans="1:33" ht="13.2">
      <c r="A9" s="68"/>
      <c r="B9" s="410" t="s">
        <v>1746</v>
      </c>
      <c r="C9" s="80"/>
      <c r="D9" s="69"/>
      <c r="E9" s="68"/>
      <c r="F9" s="69"/>
      <c r="G9" s="69"/>
      <c r="H9" s="76"/>
      <c r="I9" s="68"/>
      <c r="J9" s="68"/>
      <c r="K9" s="68"/>
      <c r="N9" s="68" t="s">
        <v>1680</v>
      </c>
    </row>
    <row r="10" spans="1:33" ht="13.2">
      <c r="A10" s="68"/>
      <c r="B10" s="70" t="s">
        <v>1685</v>
      </c>
      <c r="C10" s="436">
        <v>0</v>
      </c>
      <c r="D10" s="69"/>
      <c r="E10" s="68"/>
      <c r="F10" s="69"/>
      <c r="G10" s="70" t="s">
        <v>1692</v>
      </c>
      <c r="H10" s="76"/>
      <c r="I10" s="83"/>
      <c r="J10" s="83"/>
      <c r="K10" s="83"/>
      <c r="L10" s="790"/>
      <c r="M10" s="83"/>
    </row>
    <row r="11" spans="1:33" ht="12" customHeight="1">
      <c r="A11" s="68"/>
      <c r="B11" s="70"/>
      <c r="C11" s="82"/>
      <c r="D11" s="69"/>
      <c r="E11" s="69"/>
      <c r="F11" s="69"/>
      <c r="G11" s="69"/>
      <c r="H11" s="76"/>
      <c r="I11" s="76"/>
      <c r="J11" s="76"/>
      <c r="K11" s="76"/>
    </row>
    <row r="12" spans="1:33" ht="12" customHeight="1">
      <c r="A12" s="68"/>
      <c r="B12" s="70"/>
      <c r="C12" s="72"/>
      <c r="D12" s="70"/>
      <c r="E12" s="69"/>
      <c r="F12" s="69"/>
      <c r="G12" s="69"/>
      <c r="H12" s="76"/>
      <c r="I12" s="76"/>
      <c r="J12" s="76"/>
      <c r="K12" s="76"/>
    </row>
    <row r="13" spans="1:33" ht="44.1" customHeight="1">
      <c r="A13" s="68"/>
      <c r="B13" s="69"/>
      <c r="C13" s="69"/>
      <c r="D13" s="69"/>
      <c r="E13" s="69"/>
      <c r="F13" s="69"/>
      <c r="G13" s="69"/>
      <c r="H13" s="68"/>
      <c r="I13" s="68"/>
      <c r="J13" s="68"/>
      <c r="K13" s="68"/>
    </row>
    <row r="14" spans="1:33" ht="20.100000000000001" customHeight="1">
      <c r="A14" s="68"/>
      <c r="B14" s="68"/>
      <c r="C14" s="68"/>
      <c r="D14" s="68"/>
      <c r="E14" s="1062" t="s">
        <v>373</v>
      </c>
      <c r="F14" s="1062"/>
      <c r="G14" s="1062"/>
      <c r="H14" s="68"/>
      <c r="I14" s="68"/>
      <c r="J14" s="68"/>
      <c r="K14" s="68"/>
      <c r="Y14" s="435" t="s">
        <v>1776</v>
      </c>
      <c r="Z14" s="413">
        <v>100</v>
      </c>
      <c r="AA14" s="414"/>
      <c r="AB14" s="414">
        <f>SUM(AE18:AE47)</f>
        <v>0</v>
      </c>
      <c r="AE14" s="415"/>
    </row>
    <row r="15" spans="1:33" s="84" customFormat="1" ht="34.35" customHeight="1">
      <c r="A15" s="77" t="s">
        <v>1674</v>
      </c>
      <c r="B15" s="77" t="s">
        <v>250</v>
      </c>
      <c r="C15" s="77" t="s">
        <v>348</v>
      </c>
      <c r="D15" s="92" t="s">
        <v>1681</v>
      </c>
      <c r="E15" s="137" t="s">
        <v>1695</v>
      </c>
      <c r="F15" s="137" t="s">
        <v>507</v>
      </c>
      <c r="G15" s="137" t="s">
        <v>508</v>
      </c>
      <c r="H15" s="137" t="s">
        <v>1682</v>
      </c>
      <c r="I15" s="137" t="s">
        <v>1675</v>
      </c>
      <c r="J15" s="137" t="s">
        <v>1683</v>
      </c>
      <c r="K15" s="138" t="s">
        <v>1684</v>
      </c>
      <c r="L15" s="802" t="s">
        <v>2028</v>
      </c>
      <c r="M15" s="138" t="s">
        <v>2027</v>
      </c>
      <c r="T15" s="416" t="s">
        <v>786</v>
      </c>
      <c r="U15" s="416" t="s">
        <v>1777</v>
      </c>
      <c r="V15" s="417" t="str">
        <f>E15</f>
        <v>Объем тары</v>
      </c>
      <c r="W15" s="417" t="str">
        <f>F15</f>
        <v>ед.</v>
      </c>
      <c r="X15" s="417" t="str">
        <f>G15</f>
        <v>вид упаковки</v>
      </c>
      <c r="Y15" s="418" t="s">
        <v>1778</v>
      </c>
      <c r="Z15" s="416" t="s">
        <v>1779</v>
      </c>
      <c r="AA15" s="417" t="s">
        <v>1780</v>
      </c>
      <c r="AB15" s="417" t="s">
        <v>1781</v>
      </c>
      <c r="AC15" s="419" t="s">
        <v>1782</v>
      </c>
      <c r="AD15" s="419" t="s">
        <v>1783</v>
      </c>
      <c r="AE15" s="420" t="s">
        <v>1785</v>
      </c>
      <c r="AG15" s="437" t="s">
        <v>1778</v>
      </c>
    </row>
    <row r="16" spans="1:33" s="64" customFormat="1" ht="14.1" customHeight="1">
      <c r="A16" s="63"/>
      <c r="B16" s="63"/>
      <c r="C16" s="63"/>
      <c r="D16" s="63"/>
      <c r="E16" s="63"/>
      <c r="F16" s="63"/>
      <c r="G16" s="63"/>
      <c r="H16" s="63"/>
      <c r="I16" s="63"/>
      <c r="J16" s="71" t="s">
        <v>1687</v>
      </c>
      <c r="K16" s="78">
        <f>SUM(K18:K117)-SUM(K18:K117)*C10</f>
        <v>0</v>
      </c>
      <c r="L16" s="800">
        <f>SUM(L18:L117)</f>
        <v>0</v>
      </c>
      <c r="M16" s="801">
        <f>SUM(M18:M117)</f>
        <v>0</v>
      </c>
      <c r="T16" s="421"/>
      <c r="U16" s="421"/>
      <c r="V16" s="421"/>
      <c r="W16" s="421"/>
      <c r="X16" s="421"/>
      <c r="Y16" s="421"/>
      <c r="Z16" s="422" t="s">
        <v>1784</v>
      </c>
      <c r="AA16" s="423">
        <f>SUM(AA18:AA47)</f>
        <v>0</v>
      </c>
      <c r="AB16" s="423">
        <f>SUM(AB18:AB47)</f>
        <v>0</v>
      </c>
      <c r="AC16" s="424"/>
      <c r="AD16" s="424"/>
      <c r="AE16" s="425"/>
      <c r="AG16" s="438" t="s">
        <v>1786</v>
      </c>
    </row>
    <row r="17" spans="1:31" s="64" customFormat="1" ht="17.100000000000001" customHeight="1">
      <c r="A17" s="67"/>
      <c r="B17" s="65"/>
      <c r="C17" s="65"/>
      <c r="D17" s="66"/>
      <c r="E17" s="66"/>
      <c r="F17" s="66"/>
      <c r="G17" s="66"/>
      <c r="H17" s="66"/>
      <c r="I17" s="66"/>
      <c r="J17" s="66"/>
      <c r="K17" s="85"/>
      <c r="L17" s="791"/>
      <c r="M17" s="85"/>
      <c r="N17" s="85"/>
      <c r="T17" s="426"/>
      <c r="U17" s="427"/>
      <c r="V17" s="428"/>
      <c r="W17" s="427"/>
      <c r="X17" s="427"/>
      <c r="Y17" s="426"/>
      <c r="Z17" s="426"/>
      <c r="AA17" s="429"/>
      <c r="AB17" s="429"/>
      <c r="AC17" s="430"/>
      <c r="AD17" s="430"/>
      <c r="AE17" s="431"/>
    </row>
    <row r="18" spans="1:31">
      <c r="A18" s="86"/>
      <c r="B18" s="87"/>
      <c r="C18" s="365"/>
      <c r="D18" s="89"/>
      <c r="E18" s="364"/>
      <c r="F18" s="89"/>
      <c r="G18" s="90"/>
      <c r="H18" s="91"/>
      <c r="I18" s="798"/>
      <c r="J18" s="91"/>
      <c r="K18" s="91"/>
      <c r="L18" s="792"/>
      <c r="M18" s="793"/>
      <c r="T18" s="426">
        <f t="shared" ref="T18:T47" si="0">B18</f>
        <v>0</v>
      </c>
      <c r="U18" s="427">
        <f t="shared" ref="U18:U47" si="1">C18</f>
        <v>0</v>
      </c>
      <c r="V18" s="428">
        <f t="shared" ref="V18:V47" si="2">E18</f>
        <v>0</v>
      </c>
      <c r="W18" s="427">
        <f t="shared" ref="W18:W47" si="3">F18</f>
        <v>0</v>
      </c>
      <c r="X18" s="427">
        <f t="shared" ref="X18:X47" si="4">G18</f>
        <v>0</v>
      </c>
      <c r="Y18" s="426" t="str">
        <f>IF($Y$15=$AG$15,IFERROR(VLOOKUP(T18,#REF!,3,0)," "),IFERROR(VLOOKUP(T18,#REF!,4,0)," "))</f>
        <v xml:space="preserve"> </v>
      </c>
      <c r="Z18" s="426" t="str">
        <f>IFERROR(VLOOKUP(T18,[1]Расход!A$3:E$884,5,0)," ")</f>
        <v xml:space="preserve"> </v>
      </c>
      <c r="AA18" s="429" t="str">
        <f t="shared" ref="AA18:AA47" si="5">IFERROR(H18/E18*Y18," ")</f>
        <v xml:space="preserve"> </v>
      </c>
      <c r="AB18" s="429" t="str">
        <f>IFERROR(AA18*(1-$C$10)," ")</f>
        <v xml:space="preserve"> </v>
      </c>
      <c r="AC18" s="432" t="str">
        <f>IFERROR(Y18*$Z$14/V18," ")</f>
        <v xml:space="preserve"> </v>
      </c>
      <c r="AD18" s="433" t="str">
        <f>AC18</f>
        <v xml:space="preserve"> </v>
      </c>
      <c r="AE18" s="434" t="str">
        <f>IFERROR(AD18*K18," ")</f>
        <v xml:space="preserve"> </v>
      </c>
    </row>
    <row r="19" spans="1:31">
      <c r="A19" s="86"/>
      <c r="B19" s="87"/>
      <c r="C19" s="365"/>
      <c r="D19" s="89"/>
      <c r="E19" s="364"/>
      <c r="F19" s="89"/>
      <c r="G19" s="90"/>
      <c r="H19" s="91"/>
      <c r="I19" s="798"/>
      <c r="J19" s="91"/>
      <c r="K19" s="91"/>
      <c r="L19" s="794"/>
      <c r="M19" s="795"/>
      <c r="T19" s="426">
        <f t="shared" si="0"/>
        <v>0</v>
      </c>
      <c r="U19" s="427">
        <f t="shared" si="1"/>
        <v>0</v>
      </c>
      <c r="V19" s="428">
        <f t="shared" si="2"/>
        <v>0</v>
      </c>
      <c r="W19" s="427">
        <f t="shared" si="3"/>
        <v>0</v>
      </c>
      <c r="X19" s="427">
        <f t="shared" si="4"/>
        <v>0</v>
      </c>
      <c r="Y19" s="426" t="str">
        <f>IF($Y$15=$AG$15,IFERROR(VLOOKUP(T19,#REF!,3,0)," "),IFERROR(VLOOKUP(T19,#REF!,4,0)," "))</f>
        <v xml:space="preserve"> </v>
      </c>
      <c r="Z19" s="426" t="str">
        <f>IFERROR(VLOOKUP(T19,[1]Расход!A$3:E$884,5,0)," ")</f>
        <v xml:space="preserve"> </v>
      </c>
      <c r="AA19" s="429" t="str">
        <f t="shared" si="5"/>
        <v xml:space="preserve"> </v>
      </c>
      <c r="AB19" s="429" t="str">
        <f t="shared" ref="AB19:AB47" si="6">IFERROR(AA19*(1-$C$10)," ")</f>
        <v xml:space="preserve"> </v>
      </c>
      <c r="AC19" s="432" t="str">
        <f t="shared" ref="AC19:AC47" si="7">IFERROR(Y19*$Z$14/V19," ")</f>
        <v xml:space="preserve"> </v>
      </c>
      <c r="AD19" s="433" t="str">
        <f t="shared" ref="AD19:AD47" si="8">AC19</f>
        <v xml:space="preserve"> </v>
      </c>
      <c r="AE19" s="434" t="str">
        <f t="shared" ref="AE19:AE47" si="9">IFERROR(AD19*K19," ")</f>
        <v xml:space="preserve"> </v>
      </c>
    </row>
    <row r="20" spans="1:31">
      <c r="A20" s="86"/>
      <c r="B20" s="409"/>
      <c r="C20" s="88"/>
      <c r="D20" s="89"/>
      <c r="E20" s="364"/>
      <c r="F20" s="89"/>
      <c r="G20" s="89"/>
      <c r="H20" s="396"/>
      <c r="I20" s="799"/>
      <c r="J20" s="396"/>
      <c r="K20" s="396"/>
      <c r="L20" s="794"/>
      <c r="M20" s="795"/>
      <c r="T20" s="426">
        <f t="shared" si="0"/>
        <v>0</v>
      </c>
      <c r="U20" s="427">
        <f t="shared" si="1"/>
        <v>0</v>
      </c>
      <c r="V20" s="428">
        <f t="shared" si="2"/>
        <v>0</v>
      </c>
      <c r="W20" s="427">
        <f t="shared" si="3"/>
        <v>0</v>
      </c>
      <c r="X20" s="427">
        <f t="shared" si="4"/>
        <v>0</v>
      </c>
      <c r="Y20" s="426" t="str">
        <f>IF($Y$15=$AG$15,IFERROR(VLOOKUP(T20,#REF!,3,0)," "),IFERROR(VLOOKUP(T20,#REF!,4,0)," "))</f>
        <v xml:space="preserve"> </v>
      </c>
      <c r="Z20" s="426" t="str">
        <f>IFERROR(VLOOKUP(T20,[1]Расход!A$3:E$884,5,0)," ")</f>
        <v xml:space="preserve"> </v>
      </c>
      <c r="AA20" s="429" t="str">
        <f t="shared" si="5"/>
        <v xml:space="preserve"> </v>
      </c>
      <c r="AB20" s="429" t="str">
        <f t="shared" si="6"/>
        <v xml:space="preserve"> </v>
      </c>
      <c r="AC20" s="432" t="str">
        <f t="shared" si="7"/>
        <v xml:space="preserve"> </v>
      </c>
      <c r="AD20" s="433" t="str">
        <f t="shared" si="8"/>
        <v xml:space="preserve"> </v>
      </c>
      <c r="AE20" s="434" t="str">
        <f t="shared" si="9"/>
        <v xml:space="preserve"> </v>
      </c>
    </row>
    <row r="21" spans="1:31">
      <c r="A21" s="86"/>
      <c r="B21" s="409"/>
      <c r="C21" s="365"/>
      <c r="D21" s="89"/>
      <c r="E21" s="364"/>
      <c r="F21" s="89"/>
      <c r="G21" s="89"/>
      <c r="H21" s="396"/>
      <c r="I21" s="799"/>
      <c r="J21" s="396"/>
      <c r="K21" s="396"/>
      <c r="L21" s="794"/>
      <c r="M21" s="795"/>
      <c r="T21" s="426">
        <f t="shared" si="0"/>
        <v>0</v>
      </c>
      <c r="U21" s="427">
        <f t="shared" si="1"/>
        <v>0</v>
      </c>
      <c r="V21" s="428">
        <f t="shared" si="2"/>
        <v>0</v>
      </c>
      <c r="W21" s="427">
        <f t="shared" si="3"/>
        <v>0</v>
      </c>
      <c r="X21" s="427">
        <f t="shared" si="4"/>
        <v>0</v>
      </c>
      <c r="Y21" s="426" t="str">
        <f>IF($Y$15=$AG$15,IFERROR(VLOOKUP(T21,#REF!,3,0)," "),IFERROR(VLOOKUP(T21,#REF!,4,0)," "))</f>
        <v xml:space="preserve"> </v>
      </c>
      <c r="Z21" s="426" t="str">
        <f>IFERROR(VLOOKUP(T21,[1]Расход!A$3:E$884,5,0)," ")</f>
        <v xml:space="preserve"> </v>
      </c>
      <c r="AA21" s="429" t="str">
        <f t="shared" si="5"/>
        <v xml:space="preserve"> </v>
      </c>
      <c r="AB21" s="429" t="str">
        <f t="shared" si="6"/>
        <v xml:space="preserve"> </v>
      </c>
      <c r="AC21" s="432" t="str">
        <f t="shared" si="7"/>
        <v xml:space="preserve"> </v>
      </c>
      <c r="AD21" s="433" t="str">
        <f t="shared" si="8"/>
        <v xml:space="preserve"> </v>
      </c>
      <c r="AE21" s="434" t="str">
        <f t="shared" si="9"/>
        <v xml:space="preserve"> </v>
      </c>
    </row>
    <row r="22" spans="1:31">
      <c r="A22" s="86"/>
      <c r="B22" s="409"/>
      <c r="C22" s="88"/>
      <c r="D22" s="89"/>
      <c r="E22" s="364"/>
      <c r="F22" s="89"/>
      <c r="G22" s="89"/>
      <c r="H22" s="396"/>
      <c r="I22" s="799"/>
      <c r="J22" s="396"/>
      <c r="K22" s="396"/>
      <c r="L22" s="794"/>
      <c r="M22" s="795"/>
      <c r="T22" s="426">
        <f t="shared" si="0"/>
        <v>0</v>
      </c>
      <c r="U22" s="427">
        <f t="shared" si="1"/>
        <v>0</v>
      </c>
      <c r="V22" s="428">
        <f t="shared" si="2"/>
        <v>0</v>
      </c>
      <c r="W22" s="427">
        <f t="shared" si="3"/>
        <v>0</v>
      </c>
      <c r="X22" s="427">
        <f t="shared" si="4"/>
        <v>0</v>
      </c>
      <c r="Y22" s="426" t="str">
        <f>IF($Y$15=$AG$15,IFERROR(VLOOKUP(T22,#REF!,3,0)," "),IFERROR(VLOOKUP(T22,#REF!,4,0)," "))</f>
        <v xml:space="preserve"> </v>
      </c>
      <c r="Z22" s="426" t="str">
        <f>IFERROR(VLOOKUP(T22,[1]Расход!A$3:E$884,5,0)," ")</f>
        <v xml:space="preserve"> </v>
      </c>
      <c r="AA22" s="429" t="str">
        <f t="shared" si="5"/>
        <v xml:space="preserve"> </v>
      </c>
      <c r="AB22" s="429" t="str">
        <f t="shared" si="6"/>
        <v xml:space="preserve"> </v>
      </c>
      <c r="AC22" s="432" t="str">
        <f t="shared" si="7"/>
        <v xml:space="preserve"> </v>
      </c>
      <c r="AD22" s="433" t="str">
        <f t="shared" si="8"/>
        <v xml:space="preserve"> </v>
      </c>
      <c r="AE22" s="434" t="str">
        <f t="shared" si="9"/>
        <v xml:space="preserve"> </v>
      </c>
    </row>
    <row r="23" spans="1:31">
      <c r="A23" s="86"/>
      <c r="B23" s="409"/>
      <c r="C23" s="88"/>
      <c r="D23" s="89"/>
      <c r="E23" s="364"/>
      <c r="F23" s="89"/>
      <c r="G23" s="89"/>
      <c r="H23" s="396"/>
      <c r="I23" s="799"/>
      <c r="J23" s="396"/>
      <c r="K23" s="396"/>
      <c r="L23" s="794"/>
      <c r="M23" s="795"/>
      <c r="T23" s="426">
        <f t="shared" si="0"/>
        <v>0</v>
      </c>
      <c r="U23" s="427">
        <f t="shared" si="1"/>
        <v>0</v>
      </c>
      <c r="V23" s="428">
        <f t="shared" si="2"/>
        <v>0</v>
      </c>
      <c r="W23" s="427">
        <f t="shared" si="3"/>
        <v>0</v>
      </c>
      <c r="X23" s="427">
        <f t="shared" si="4"/>
        <v>0</v>
      </c>
      <c r="Y23" s="426" t="str">
        <f>IF($Y$15=$AG$15,IFERROR(VLOOKUP(T23,#REF!,3,0)," "),IFERROR(VLOOKUP(T23,#REF!,4,0)," "))</f>
        <v xml:space="preserve"> </v>
      </c>
      <c r="Z23" s="426" t="str">
        <f>IFERROR(VLOOKUP(T23,[1]Расход!A$3:E$884,5,0)," ")</f>
        <v xml:space="preserve"> </v>
      </c>
      <c r="AA23" s="429" t="str">
        <f t="shared" si="5"/>
        <v xml:space="preserve"> </v>
      </c>
      <c r="AB23" s="429" t="str">
        <f t="shared" si="6"/>
        <v xml:space="preserve"> </v>
      </c>
      <c r="AC23" s="432" t="str">
        <f t="shared" si="7"/>
        <v xml:space="preserve"> </v>
      </c>
      <c r="AD23" s="433" t="str">
        <f t="shared" si="8"/>
        <v xml:space="preserve"> </v>
      </c>
      <c r="AE23" s="434" t="str">
        <f t="shared" si="9"/>
        <v xml:space="preserve"> </v>
      </c>
    </row>
    <row r="24" spans="1:31">
      <c r="A24" s="86"/>
      <c r="B24" s="409"/>
      <c r="C24" s="88"/>
      <c r="D24" s="89"/>
      <c r="E24" s="364"/>
      <c r="F24" s="89"/>
      <c r="G24" s="89"/>
      <c r="H24" s="396"/>
      <c r="I24" s="799"/>
      <c r="J24" s="396"/>
      <c r="K24" s="396"/>
      <c r="L24" s="794"/>
      <c r="M24" s="795"/>
      <c r="T24" s="426">
        <f t="shared" si="0"/>
        <v>0</v>
      </c>
      <c r="U24" s="427">
        <f t="shared" si="1"/>
        <v>0</v>
      </c>
      <c r="V24" s="428">
        <f t="shared" si="2"/>
        <v>0</v>
      </c>
      <c r="W24" s="427">
        <f t="shared" si="3"/>
        <v>0</v>
      </c>
      <c r="X24" s="427">
        <f t="shared" si="4"/>
        <v>0</v>
      </c>
      <c r="Y24" s="426" t="str">
        <f>IF($Y$15=$AG$15,IFERROR(VLOOKUP(T24,#REF!,3,0)," "),IFERROR(VLOOKUP(T24,#REF!,4,0)," "))</f>
        <v xml:space="preserve"> </v>
      </c>
      <c r="Z24" s="426" t="str">
        <f>IFERROR(VLOOKUP(T24,[1]Расход!A$3:E$884,5,0)," ")</f>
        <v xml:space="preserve"> </v>
      </c>
      <c r="AA24" s="429" t="str">
        <f t="shared" si="5"/>
        <v xml:space="preserve"> </v>
      </c>
      <c r="AB24" s="429" t="str">
        <f t="shared" si="6"/>
        <v xml:space="preserve"> </v>
      </c>
      <c r="AC24" s="432" t="str">
        <f t="shared" si="7"/>
        <v xml:space="preserve"> </v>
      </c>
      <c r="AD24" s="433" t="str">
        <f t="shared" si="8"/>
        <v xml:space="preserve"> </v>
      </c>
      <c r="AE24" s="434" t="str">
        <f t="shared" si="9"/>
        <v xml:space="preserve"> </v>
      </c>
    </row>
    <row r="25" spans="1:31">
      <c r="A25" s="86"/>
      <c r="B25" s="409"/>
      <c r="C25" s="88"/>
      <c r="D25" s="89"/>
      <c r="E25" s="364"/>
      <c r="F25" s="89"/>
      <c r="G25" s="89"/>
      <c r="H25" s="396"/>
      <c r="I25" s="799"/>
      <c r="J25" s="396"/>
      <c r="K25" s="396"/>
      <c r="L25" s="794"/>
      <c r="M25" s="795"/>
      <c r="T25" s="426">
        <f t="shared" si="0"/>
        <v>0</v>
      </c>
      <c r="U25" s="427">
        <f t="shared" si="1"/>
        <v>0</v>
      </c>
      <c r="V25" s="428">
        <f t="shared" si="2"/>
        <v>0</v>
      </c>
      <c r="W25" s="427">
        <f t="shared" si="3"/>
        <v>0</v>
      </c>
      <c r="X25" s="427">
        <f t="shared" si="4"/>
        <v>0</v>
      </c>
      <c r="Y25" s="426" t="str">
        <f>IF($Y$15=$AG$15,IFERROR(VLOOKUP(T25,#REF!,3,0)," "),IFERROR(VLOOKUP(T25,#REF!,4,0)," "))</f>
        <v xml:space="preserve"> </v>
      </c>
      <c r="Z25" s="426" t="str">
        <f>IFERROR(VLOOKUP(T25,[1]Расход!A$3:E$884,5,0)," ")</f>
        <v xml:space="preserve"> </v>
      </c>
      <c r="AA25" s="429" t="str">
        <f t="shared" si="5"/>
        <v xml:space="preserve"> </v>
      </c>
      <c r="AB25" s="429" t="str">
        <f t="shared" si="6"/>
        <v xml:space="preserve"> </v>
      </c>
      <c r="AC25" s="432" t="str">
        <f t="shared" si="7"/>
        <v xml:space="preserve"> </v>
      </c>
      <c r="AD25" s="433" t="str">
        <f t="shared" si="8"/>
        <v xml:space="preserve"> </v>
      </c>
      <c r="AE25" s="434" t="str">
        <f t="shared" si="9"/>
        <v xml:space="preserve"> </v>
      </c>
    </row>
    <row r="26" spans="1:31">
      <c r="A26" s="86"/>
      <c r="B26" s="409"/>
      <c r="C26" s="365"/>
      <c r="D26" s="89"/>
      <c r="E26" s="364"/>
      <c r="F26" s="89"/>
      <c r="G26" s="89"/>
      <c r="H26" s="396"/>
      <c r="I26" s="799"/>
      <c r="J26" s="396"/>
      <c r="K26" s="396"/>
      <c r="L26" s="794"/>
      <c r="M26" s="795"/>
      <c r="T26" s="426">
        <f t="shared" si="0"/>
        <v>0</v>
      </c>
      <c r="U26" s="427">
        <f t="shared" si="1"/>
        <v>0</v>
      </c>
      <c r="V26" s="428">
        <f t="shared" si="2"/>
        <v>0</v>
      </c>
      <c r="W26" s="427">
        <f t="shared" si="3"/>
        <v>0</v>
      </c>
      <c r="X26" s="427">
        <f t="shared" si="4"/>
        <v>0</v>
      </c>
      <c r="Y26" s="426" t="str">
        <f>IF($Y$15=$AG$15,IFERROR(VLOOKUP(T26,#REF!,3,0)," "),IFERROR(VLOOKUP(T26,#REF!,4,0)," "))</f>
        <v xml:space="preserve"> </v>
      </c>
      <c r="Z26" s="426" t="str">
        <f>IFERROR(VLOOKUP(T26,[1]Расход!A$3:E$884,5,0)," ")</f>
        <v xml:space="preserve"> </v>
      </c>
      <c r="AA26" s="429" t="str">
        <f t="shared" si="5"/>
        <v xml:space="preserve"> </v>
      </c>
      <c r="AB26" s="429" t="str">
        <f t="shared" si="6"/>
        <v xml:space="preserve"> </v>
      </c>
      <c r="AC26" s="432" t="str">
        <f t="shared" si="7"/>
        <v xml:space="preserve"> </v>
      </c>
      <c r="AD26" s="433" t="str">
        <f t="shared" si="8"/>
        <v xml:space="preserve"> </v>
      </c>
      <c r="AE26" s="434" t="str">
        <f t="shared" si="9"/>
        <v xml:space="preserve"> </v>
      </c>
    </row>
    <row r="27" spans="1:31">
      <c r="A27" s="86"/>
      <c r="B27" s="409"/>
      <c r="C27" s="88"/>
      <c r="D27" s="89"/>
      <c r="E27" s="364"/>
      <c r="F27" s="89"/>
      <c r="G27" s="89"/>
      <c r="H27" s="396"/>
      <c r="I27" s="799"/>
      <c r="J27" s="396"/>
      <c r="K27" s="396"/>
      <c r="L27" s="794"/>
      <c r="M27" s="795"/>
      <c r="T27" s="426">
        <f t="shared" si="0"/>
        <v>0</v>
      </c>
      <c r="U27" s="427">
        <f t="shared" si="1"/>
        <v>0</v>
      </c>
      <c r="V27" s="428">
        <f t="shared" si="2"/>
        <v>0</v>
      </c>
      <c r="W27" s="427">
        <f t="shared" si="3"/>
        <v>0</v>
      </c>
      <c r="X27" s="427">
        <f t="shared" si="4"/>
        <v>0</v>
      </c>
      <c r="Y27" s="426" t="str">
        <f>IF($Y$15=$AG$15,IFERROR(VLOOKUP(T27,#REF!,3,0)," "),IFERROR(VLOOKUP(T27,#REF!,4,0)," "))</f>
        <v xml:space="preserve"> </v>
      </c>
      <c r="Z27" s="426" t="str">
        <f>IFERROR(VLOOKUP(T27,[1]Расход!A$3:E$884,5,0)," ")</f>
        <v xml:space="preserve"> </v>
      </c>
      <c r="AA27" s="429" t="str">
        <f t="shared" si="5"/>
        <v xml:space="preserve"> </v>
      </c>
      <c r="AB27" s="429" t="str">
        <f t="shared" si="6"/>
        <v xml:space="preserve"> </v>
      </c>
      <c r="AC27" s="432" t="str">
        <f t="shared" si="7"/>
        <v xml:space="preserve"> </v>
      </c>
      <c r="AD27" s="433" t="str">
        <f t="shared" si="8"/>
        <v xml:space="preserve"> </v>
      </c>
      <c r="AE27" s="434" t="str">
        <f t="shared" si="9"/>
        <v xml:space="preserve"> </v>
      </c>
    </row>
    <row r="28" spans="1:31">
      <c r="A28" s="86"/>
      <c r="B28" s="409"/>
      <c r="C28" s="88"/>
      <c r="D28" s="89"/>
      <c r="E28" s="364"/>
      <c r="F28" s="89"/>
      <c r="G28" s="89"/>
      <c r="H28" s="396"/>
      <c r="I28" s="799"/>
      <c r="J28" s="396"/>
      <c r="K28" s="396"/>
      <c r="L28" s="794"/>
      <c r="M28" s="795"/>
      <c r="T28" s="426">
        <f t="shared" si="0"/>
        <v>0</v>
      </c>
      <c r="U28" s="427">
        <f t="shared" si="1"/>
        <v>0</v>
      </c>
      <c r="V28" s="428">
        <f t="shared" si="2"/>
        <v>0</v>
      </c>
      <c r="W28" s="427">
        <f t="shared" si="3"/>
        <v>0</v>
      </c>
      <c r="X28" s="427">
        <f t="shared" si="4"/>
        <v>0</v>
      </c>
      <c r="Y28" s="426" t="str">
        <f>IF($Y$15=$AG$15,IFERROR(VLOOKUP(T28,#REF!,3,0)," "),IFERROR(VLOOKUP(T28,#REF!,4,0)," "))</f>
        <v xml:space="preserve"> </v>
      </c>
      <c r="Z28" s="426" t="str">
        <f>IFERROR(VLOOKUP(T28,[1]Расход!A$3:E$884,5,0)," ")</f>
        <v xml:space="preserve"> </v>
      </c>
      <c r="AA28" s="429" t="str">
        <f t="shared" si="5"/>
        <v xml:space="preserve"> </v>
      </c>
      <c r="AB28" s="429" t="str">
        <f t="shared" si="6"/>
        <v xml:space="preserve"> </v>
      </c>
      <c r="AC28" s="432" t="str">
        <f t="shared" si="7"/>
        <v xml:space="preserve"> </v>
      </c>
      <c r="AD28" s="433" t="str">
        <f t="shared" si="8"/>
        <v xml:space="preserve"> </v>
      </c>
      <c r="AE28" s="434" t="str">
        <f t="shared" si="9"/>
        <v xml:space="preserve"> </v>
      </c>
    </row>
    <row r="29" spans="1:31">
      <c r="A29" s="86"/>
      <c r="B29" s="409"/>
      <c r="C29" s="88"/>
      <c r="D29" s="89"/>
      <c r="E29" s="364"/>
      <c r="F29" s="89"/>
      <c r="G29" s="89"/>
      <c r="H29" s="396"/>
      <c r="I29" s="799"/>
      <c r="J29" s="396"/>
      <c r="K29" s="396"/>
      <c r="L29" s="794"/>
      <c r="M29" s="795"/>
      <c r="T29" s="426">
        <f t="shared" si="0"/>
        <v>0</v>
      </c>
      <c r="U29" s="427">
        <f t="shared" si="1"/>
        <v>0</v>
      </c>
      <c r="V29" s="428">
        <f t="shared" si="2"/>
        <v>0</v>
      </c>
      <c r="W29" s="427">
        <f t="shared" si="3"/>
        <v>0</v>
      </c>
      <c r="X29" s="427">
        <f t="shared" si="4"/>
        <v>0</v>
      </c>
      <c r="Y29" s="426" t="str">
        <f>IF($Y$15=$AG$15,IFERROR(VLOOKUP(T29,#REF!,3,0)," "),IFERROR(VLOOKUP(T29,#REF!,4,0)," "))</f>
        <v xml:space="preserve"> </v>
      </c>
      <c r="Z29" s="426" t="str">
        <f>IFERROR(VLOOKUP(T29,[1]Расход!A$3:E$884,5,0)," ")</f>
        <v xml:space="preserve"> </v>
      </c>
      <c r="AA29" s="429" t="str">
        <f t="shared" si="5"/>
        <v xml:space="preserve"> </v>
      </c>
      <c r="AB29" s="429" t="str">
        <f t="shared" si="6"/>
        <v xml:space="preserve"> </v>
      </c>
      <c r="AC29" s="432" t="str">
        <f t="shared" si="7"/>
        <v xml:space="preserve"> </v>
      </c>
      <c r="AD29" s="433" t="str">
        <f t="shared" si="8"/>
        <v xml:space="preserve"> </v>
      </c>
      <c r="AE29" s="434" t="str">
        <f t="shared" si="9"/>
        <v xml:space="preserve"> </v>
      </c>
    </row>
    <row r="30" spans="1:31">
      <c r="A30" s="86"/>
      <c r="B30" s="409"/>
      <c r="C30" s="88"/>
      <c r="D30" s="89"/>
      <c r="E30" s="364"/>
      <c r="F30" s="89"/>
      <c r="G30" s="89"/>
      <c r="H30" s="396"/>
      <c r="I30" s="799"/>
      <c r="J30" s="396"/>
      <c r="K30" s="396"/>
      <c r="L30" s="794"/>
      <c r="M30" s="795"/>
      <c r="T30" s="426">
        <f t="shared" si="0"/>
        <v>0</v>
      </c>
      <c r="U30" s="427">
        <f t="shared" si="1"/>
        <v>0</v>
      </c>
      <c r="V30" s="428">
        <f t="shared" si="2"/>
        <v>0</v>
      </c>
      <c r="W30" s="427">
        <f t="shared" si="3"/>
        <v>0</v>
      </c>
      <c r="X30" s="427">
        <f t="shared" si="4"/>
        <v>0</v>
      </c>
      <c r="Y30" s="426" t="str">
        <f>IF($Y$15=$AG$15,IFERROR(VLOOKUP(T30,#REF!,3,0)," "),IFERROR(VLOOKUP(T30,#REF!,4,0)," "))</f>
        <v xml:space="preserve"> </v>
      </c>
      <c r="Z30" s="426" t="str">
        <f>IFERROR(VLOOKUP(T30,[1]Расход!A$3:E$884,5,0)," ")</f>
        <v xml:space="preserve"> </v>
      </c>
      <c r="AA30" s="429" t="str">
        <f t="shared" si="5"/>
        <v xml:space="preserve"> </v>
      </c>
      <c r="AB30" s="429" t="str">
        <f t="shared" si="6"/>
        <v xml:space="preserve"> </v>
      </c>
      <c r="AC30" s="432" t="str">
        <f t="shared" si="7"/>
        <v xml:space="preserve"> </v>
      </c>
      <c r="AD30" s="433" t="str">
        <f t="shared" si="8"/>
        <v xml:space="preserve"> </v>
      </c>
      <c r="AE30" s="434" t="str">
        <f t="shared" si="9"/>
        <v xml:space="preserve"> </v>
      </c>
    </row>
    <row r="31" spans="1:31">
      <c r="A31" s="86"/>
      <c r="B31" s="409"/>
      <c r="C31" s="88"/>
      <c r="D31" s="89"/>
      <c r="E31" s="364"/>
      <c r="F31" s="89"/>
      <c r="G31" s="89"/>
      <c r="H31" s="396"/>
      <c r="I31" s="799"/>
      <c r="J31" s="396"/>
      <c r="K31" s="396"/>
      <c r="L31" s="794"/>
      <c r="M31" s="795"/>
      <c r="T31" s="426">
        <f t="shared" si="0"/>
        <v>0</v>
      </c>
      <c r="U31" s="427">
        <f t="shared" si="1"/>
        <v>0</v>
      </c>
      <c r="V31" s="428">
        <f t="shared" si="2"/>
        <v>0</v>
      </c>
      <c r="W31" s="427">
        <f t="shared" si="3"/>
        <v>0</v>
      </c>
      <c r="X31" s="427">
        <f t="shared" si="4"/>
        <v>0</v>
      </c>
      <c r="Y31" s="426" t="str">
        <f>IF($Y$15=$AG$15,IFERROR(VLOOKUP(T31,#REF!,3,0)," "),IFERROR(VLOOKUP(T31,#REF!,4,0)," "))</f>
        <v xml:space="preserve"> </v>
      </c>
      <c r="Z31" s="426" t="str">
        <f>IFERROR(VLOOKUP(T31,[1]Расход!A$3:E$884,5,0)," ")</f>
        <v xml:space="preserve"> </v>
      </c>
      <c r="AA31" s="429" t="str">
        <f t="shared" si="5"/>
        <v xml:space="preserve"> </v>
      </c>
      <c r="AB31" s="429" t="str">
        <f t="shared" si="6"/>
        <v xml:space="preserve"> </v>
      </c>
      <c r="AC31" s="432" t="str">
        <f t="shared" si="7"/>
        <v xml:space="preserve"> </v>
      </c>
      <c r="AD31" s="433" t="str">
        <f t="shared" si="8"/>
        <v xml:space="preserve"> </v>
      </c>
      <c r="AE31" s="434" t="str">
        <f t="shared" si="9"/>
        <v xml:space="preserve"> </v>
      </c>
    </row>
    <row r="32" spans="1:31">
      <c r="A32" s="86"/>
      <c r="B32" s="409"/>
      <c r="C32" s="88"/>
      <c r="D32" s="89"/>
      <c r="E32" s="364"/>
      <c r="F32" s="89"/>
      <c r="G32" s="89"/>
      <c r="H32" s="396"/>
      <c r="I32" s="799"/>
      <c r="J32" s="396"/>
      <c r="K32" s="396"/>
      <c r="L32" s="794"/>
      <c r="M32" s="795"/>
      <c r="T32" s="426">
        <f t="shared" si="0"/>
        <v>0</v>
      </c>
      <c r="U32" s="427">
        <f t="shared" si="1"/>
        <v>0</v>
      </c>
      <c r="V32" s="428">
        <f t="shared" si="2"/>
        <v>0</v>
      </c>
      <c r="W32" s="427">
        <f t="shared" si="3"/>
        <v>0</v>
      </c>
      <c r="X32" s="427">
        <f t="shared" si="4"/>
        <v>0</v>
      </c>
      <c r="Y32" s="426" t="str">
        <f>IF($Y$15=$AG$15,IFERROR(VLOOKUP(T32,#REF!,3,0)," "),IFERROR(VLOOKUP(T32,#REF!,4,0)," "))</f>
        <v xml:space="preserve"> </v>
      </c>
      <c r="Z32" s="426" t="str">
        <f>IFERROR(VLOOKUP(T32,[1]Расход!A$3:E$884,5,0)," ")</f>
        <v xml:space="preserve"> </v>
      </c>
      <c r="AA32" s="429" t="str">
        <f t="shared" si="5"/>
        <v xml:space="preserve"> </v>
      </c>
      <c r="AB32" s="429" t="str">
        <f t="shared" si="6"/>
        <v xml:space="preserve"> </v>
      </c>
      <c r="AC32" s="432" t="str">
        <f t="shared" si="7"/>
        <v xml:space="preserve"> </v>
      </c>
      <c r="AD32" s="433" t="str">
        <f t="shared" si="8"/>
        <v xml:space="preserve"> </v>
      </c>
      <c r="AE32" s="434" t="str">
        <f t="shared" si="9"/>
        <v xml:space="preserve"> </v>
      </c>
    </row>
    <row r="33" spans="1:31">
      <c r="A33" s="86"/>
      <c r="B33" s="409"/>
      <c r="C33" s="88"/>
      <c r="D33" s="89"/>
      <c r="E33" s="364"/>
      <c r="F33" s="89"/>
      <c r="G33" s="89"/>
      <c r="H33" s="396"/>
      <c r="I33" s="799"/>
      <c r="J33" s="396"/>
      <c r="K33" s="396"/>
      <c r="L33" s="794"/>
      <c r="M33" s="795"/>
      <c r="T33" s="426">
        <f t="shared" si="0"/>
        <v>0</v>
      </c>
      <c r="U33" s="427">
        <f t="shared" si="1"/>
        <v>0</v>
      </c>
      <c r="V33" s="428">
        <f t="shared" si="2"/>
        <v>0</v>
      </c>
      <c r="W33" s="427">
        <f t="shared" si="3"/>
        <v>0</v>
      </c>
      <c r="X33" s="427">
        <f t="shared" si="4"/>
        <v>0</v>
      </c>
      <c r="Y33" s="426" t="str">
        <f>IF($Y$15=$AG$15,IFERROR(VLOOKUP(T33,#REF!,3,0)," "),IFERROR(VLOOKUP(T33,#REF!,4,0)," "))</f>
        <v xml:space="preserve"> </v>
      </c>
      <c r="Z33" s="426" t="str">
        <f>IFERROR(VLOOKUP(T33,[1]Расход!A$3:E$884,5,0)," ")</f>
        <v xml:space="preserve"> </v>
      </c>
      <c r="AA33" s="429" t="str">
        <f t="shared" si="5"/>
        <v xml:space="preserve"> </v>
      </c>
      <c r="AB33" s="429" t="str">
        <f t="shared" si="6"/>
        <v xml:space="preserve"> </v>
      </c>
      <c r="AC33" s="432" t="str">
        <f t="shared" si="7"/>
        <v xml:space="preserve"> </v>
      </c>
      <c r="AD33" s="433" t="str">
        <f t="shared" si="8"/>
        <v xml:space="preserve"> </v>
      </c>
      <c r="AE33" s="434" t="str">
        <f t="shared" si="9"/>
        <v xml:space="preserve"> </v>
      </c>
    </row>
    <row r="34" spans="1:31">
      <c r="A34" s="86"/>
      <c r="B34" s="409"/>
      <c r="C34" s="88"/>
      <c r="D34" s="89"/>
      <c r="E34" s="364"/>
      <c r="F34" s="89"/>
      <c r="G34" s="89"/>
      <c r="H34" s="396"/>
      <c r="I34" s="799"/>
      <c r="J34" s="396"/>
      <c r="K34" s="396"/>
      <c r="L34" s="794"/>
      <c r="M34" s="795"/>
      <c r="T34" s="426">
        <f t="shared" si="0"/>
        <v>0</v>
      </c>
      <c r="U34" s="427">
        <f t="shared" si="1"/>
        <v>0</v>
      </c>
      <c r="V34" s="428">
        <f t="shared" si="2"/>
        <v>0</v>
      </c>
      <c r="W34" s="427">
        <f t="shared" si="3"/>
        <v>0</v>
      </c>
      <c r="X34" s="427">
        <f t="shared" si="4"/>
        <v>0</v>
      </c>
      <c r="Y34" s="426" t="str">
        <f>IF($Y$15=$AG$15,IFERROR(VLOOKUP(T34,#REF!,3,0)," "),IFERROR(VLOOKUP(T34,#REF!,4,0)," "))</f>
        <v xml:space="preserve"> </v>
      </c>
      <c r="Z34" s="426" t="str">
        <f>IFERROR(VLOOKUP(T34,[1]Расход!A$3:E$884,5,0)," ")</f>
        <v xml:space="preserve"> </v>
      </c>
      <c r="AA34" s="429" t="str">
        <f t="shared" si="5"/>
        <v xml:space="preserve"> </v>
      </c>
      <c r="AB34" s="429" t="str">
        <f t="shared" si="6"/>
        <v xml:space="preserve"> </v>
      </c>
      <c r="AC34" s="432" t="str">
        <f t="shared" si="7"/>
        <v xml:space="preserve"> </v>
      </c>
      <c r="AD34" s="433" t="str">
        <f t="shared" si="8"/>
        <v xml:space="preserve"> </v>
      </c>
      <c r="AE34" s="434" t="str">
        <f t="shared" si="9"/>
        <v xml:space="preserve"> </v>
      </c>
    </row>
    <row r="35" spans="1:31">
      <c r="A35" s="86"/>
      <c r="B35" s="409"/>
      <c r="C35" s="88"/>
      <c r="D35" s="89"/>
      <c r="E35" s="364"/>
      <c r="F35" s="89"/>
      <c r="G35" s="89"/>
      <c r="H35" s="396"/>
      <c r="I35" s="799"/>
      <c r="J35" s="396"/>
      <c r="K35" s="396"/>
      <c r="L35" s="794"/>
      <c r="M35" s="795"/>
      <c r="T35" s="426">
        <f t="shared" si="0"/>
        <v>0</v>
      </c>
      <c r="U35" s="427">
        <f t="shared" si="1"/>
        <v>0</v>
      </c>
      <c r="V35" s="428">
        <f t="shared" si="2"/>
        <v>0</v>
      </c>
      <c r="W35" s="427">
        <f t="shared" si="3"/>
        <v>0</v>
      </c>
      <c r="X35" s="427">
        <f t="shared" si="4"/>
        <v>0</v>
      </c>
      <c r="Y35" s="426" t="str">
        <f>IF($Y$15=$AG$15,IFERROR(VLOOKUP(T35,#REF!,3,0)," "),IFERROR(VLOOKUP(T35,#REF!,4,0)," "))</f>
        <v xml:space="preserve"> </v>
      </c>
      <c r="Z35" s="426" t="str">
        <f>IFERROR(VLOOKUP(T35,[1]Расход!A$3:E$884,5,0)," ")</f>
        <v xml:space="preserve"> </v>
      </c>
      <c r="AA35" s="429" t="str">
        <f t="shared" si="5"/>
        <v xml:space="preserve"> </v>
      </c>
      <c r="AB35" s="429" t="str">
        <f t="shared" si="6"/>
        <v xml:space="preserve"> </v>
      </c>
      <c r="AC35" s="432" t="str">
        <f t="shared" si="7"/>
        <v xml:space="preserve"> </v>
      </c>
      <c r="AD35" s="433" t="str">
        <f t="shared" si="8"/>
        <v xml:space="preserve"> </v>
      </c>
      <c r="AE35" s="434" t="str">
        <f t="shared" si="9"/>
        <v xml:space="preserve"> </v>
      </c>
    </row>
    <row r="36" spans="1:31">
      <c r="A36" s="86"/>
      <c r="B36" s="409"/>
      <c r="C36" s="88"/>
      <c r="D36" s="89"/>
      <c r="E36" s="364"/>
      <c r="F36" s="89"/>
      <c r="G36" s="89"/>
      <c r="H36" s="396"/>
      <c r="I36" s="799"/>
      <c r="J36" s="396"/>
      <c r="K36" s="396"/>
      <c r="L36" s="794"/>
      <c r="M36" s="795"/>
      <c r="T36" s="426">
        <f t="shared" si="0"/>
        <v>0</v>
      </c>
      <c r="U36" s="427">
        <f t="shared" si="1"/>
        <v>0</v>
      </c>
      <c r="V36" s="428">
        <f t="shared" si="2"/>
        <v>0</v>
      </c>
      <c r="W36" s="427">
        <f t="shared" si="3"/>
        <v>0</v>
      </c>
      <c r="X36" s="427">
        <f t="shared" si="4"/>
        <v>0</v>
      </c>
      <c r="Y36" s="426" t="str">
        <f>IF($Y$15=$AG$15,IFERROR(VLOOKUP(T36,#REF!,3,0)," "),IFERROR(VLOOKUP(T36,#REF!,4,0)," "))</f>
        <v xml:space="preserve"> </v>
      </c>
      <c r="Z36" s="426" t="str">
        <f>IFERROR(VLOOKUP(T36,[1]Расход!A$3:E$884,5,0)," ")</f>
        <v xml:space="preserve"> </v>
      </c>
      <c r="AA36" s="429" t="str">
        <f t="shared" si="5"/>
        <v xml:space="preserve"> </v>
      </c>
      <c r="AB36" s="429" t="str">
        <f t="shared" si="6"/>
        <v xml:space="preserve"> </v>
      </c>
      <c r="AC36" s="432" t="str">
        <f t="shared" si="7"/>
        <v xml:space="preserve"> </v>
      </c>
      <c r="AD36" s="433" t="str">
        <f t="shared" si="8"/>
        <v xml:space="preserve"> </v>
      </c>
      <c r="AE36" s="434" t="str">
        <f t="shared" si="9"/>
        <v xml:space="preserve"> </v>
      </c>
    </row>
    <row r="37" spans="1:31">
      <c r="A37" s="86"/>
      <c r="B37" s="409"/>
      <c r="C37" s="88"/>
      <c r="D37" s="89"/>
      <c r="E37" s="89"/>
      <c r="F37" s="89"/>
      <c r="G37" s="89"/>
      <c r="H37" s="396"/>
      <c r="I37" s="799"/>
      <c r="J37" s="396"/>
      <c r="K37" s="396"/>
      <c r="L37" s="794"/>
      <c r="M37" s="795"/>
      <c r="T37" s="426">
        <f t="shared" si="0"/>
        <v>0</v>
      </c>
      <c r="U37" s="427">
        <f t="shared" si="1"/>
        <v>0</v>
      </c>
      <c r="V37" s="428">
        <f t="shared" si="2"/>
        <v>0</v>
      </c>
      <c r="W37" s="427">
        <f t="shared" si="3"/>
        <v>0</v>
      </c>
      <c r="X37" s="427">
        <f t="shared" si="4"/>
        <v>0</v>
      </c>
      <c r="Y37" s="426" t="str">
        <f>IF($Y$15=$AG$15,IFERROR(VLOOKUP(T37,#REF!,3,0)," "),IFERROR(VLOOKUP(T37,#REF!,4,0)," "))</f>
        <v xml:space="preserve"> </v>
      </c>
      <c r="Z37" s="426" t="str">
        <f>IFERROR(VLOOKUP(T37,[1]Расход!A$3:E$884,5,0)," ")</f>
        <v xml:space="preserve"> </v>
      </c>
      <c r="AA37" s="429" t="str">
        <f t="shared" si="5"/>
        <v xml:space="preserve"> </v>
      </c>
      <c r="AB37" s="429" t="str">
        <f t="shared" si="6"/>
        <v xml:space="preserve"> </v>
      </c>
      <c r="AC37" s="432" t="str">
        <f t="shared" si="7"/>
        <v xml:space="preserve"> </v>
      </c>
      <c r="AD37" s="433" t="str">
        <f t="shared" si="8"/>
        <v xml:space="preserve"> </v>
      </c>
      <c r="AE37" s="434" t="str">
        <f t="shared" si="9"/>
        <v xml:space="preserve"> </v>
      </c>
    </row>
    <row r="38" spans="1:31">
      <c r="A38" s="86"/>
      <c r="B38" s="409"/>
      <c r="C38" s="88"/>
      <c r="D38" s="89"/>
      <c r="E38" s="89"/>
      <c r="F38" s="89"/>
      <c r="G38" s="89"/>
      <c r="H38" s="396"/>
      <c r="I38" s="799"/>
      <c r="J38" s="396"/>
      <c r="K38" s="396"/>
      <c r="L38" s="794"/>
      <c r="M38" s="795"/>
      <c r="T38" s="426">
        <f t="shared" si="0"/>
        <v>0</v>
      </c>
      <c r="U38" s="427">
        <f t="shared" si="1"/>
        <v>0</v>
      </c>
      <c r="V38" s="428">
        <f t="shared" si="2"/>
        <v>0</v>
      </c>
      <c r="W38" s="427">
        <f t="shared" si="3"/>
        <v>0</v>
      </c>
      <c r="X38" s="427">
        <f t="shared" si="4"/>
        <v>0</v>
      </c>
      <c r="Y38" s="426" t="str">
        <f>IF($Y$15=$AG$15,IFERROR(VLOOKUP(T38,#REF!,3,0)," "),IFERROR(VLOOKUP(T38,#REF!,4,0)," "))</f>
        <v xml:space="preserve"> </v>
      </c>
      <c r="Z38" s="426" t="str">
        <f>IFERROR(VLOOKUP(T38,[1]Расход!A$3:E$884,5,0)," ")</f>
        <v xml:space="preserve"> </v>
      </c>
      <c r="AA38" s="429" t="str">
        <f t="shared" si="5"/>
        <v xml:space="preserve"> </v>
      </c>
      <c r="AB38" s="429" t="str">
        <f t="shared" si="6"/>
        <v xml:space="preserve"> </v>
      </c>
      <c r="AC38" s="432" t="str">
        <f t="shared" si="7"/>
        <v xml:space="preserve"> </v>
      </c>
      <c r="AD38" s="433" t="str">
        <f t="shared" si="8"/>
        <v xml:space="preserve"> </v>
      </c>
      <c r="AE38" s="434" t="str">
        <f t="shared" si="9"/>
        <v xml:space="preserve"> </v>
      </c>
    </row>
    <row r="39" spans="1:31">
      <c r="A39" s="86"/>
      <c r="B39" s="409"/>
      <c r="C39" s="88"/>
      <c r="D39" s="89"/>
      <c r="E39" s="89"/>
      <c r="F39" s="89"/>
      <c r="G39" s="89"/>
      <c r="H39" s="396"/>
      <c r="I39" s="799"/>
      <c r="J39" s="396"/>
      <c r="K39" s="396"/>
      <c r="L39" s="794"/>
      <c r="M39" s="795"/>
      <c r="T39" s="426">
        <f t="shared" si="0"/>
        <v>0</v>
      </c>
      <c r="U39" s="427">
        <f t="shared" si="1"/>
        <v>0</v>
      </c>
      <c r="V39" s="428">
        <f t="shared" si="2"/>
        <v>0</v>
      </c>
      <c r="W39" s="427">
        <f t="shared" si="3"/>
        <v>0</v>
      </c>
      <c r="X39" s="427">
        <f t="shared" si="4"/>
        <v>0</v>
      </c>
      <c r="Y39" s="426" t="str">
        <f>IF($Y$15=$AG$15,IFERROR(VLOOKUP(T39,#REF!,3,0)," "),IFERROR(VLOOKUP(T39,#REF!,4,0)," "))</f>
        <v xml:space="preserve"> </v>
      </c>
      <c r="Z39" s="426" t="str">
        <f>IFERROR(VLOOKUP(T39,[1]Расход!A$3:E$884,5,0)," ")</f>
        <v xml:space="preserve"> </v>
      </c>
      <c r="AA39" s="429" t="str">
        <f t="shared" si="5"/>
        <v xml:space="preserve"> </v>
      </c>
      <c r="AB39" s="429" t="str">
        <f t="shared" si="6"/>
        <v xml:space="preserve"> </v>
      </c>
      <c r="AC39" s="432" t="str">
        <f t="shared" si="7"/>
        <v xml:space="preserve"> </v>
      </c>
      <c r="AD39" s="433" t="str">
        <f t="shared" si="8"/>
        <v xml:space="preserve"> </v>
      </c>
      <c r="AE39" s="434" t="str">
        <f t="shared" si="9"/>
        <v xml:space="preserve"> </v>
      </c>
    </row>
    <row r="40" spans="1:31">
      <c r="A40" s="86"/>
      <c r="B40" s="409"/>
      <c r="C40" s="88"/>
      <c r="D40" s="89"/>
      <c r="E40" s="89"/>
      <c r="F40" s="89"/>
      <c r="G40" s="89"/>
      <c r="H40" s="396"/>
      <c r="I40" s="799"/>
      <c r="J40" s="396"/>
      <c r="K40" s="396"/>
      <c r="L40" s="794"/>
      <c r="M40" s="795"/>
      <c r="T40" s="426">
        <f t="shared" si="0"/>
        <v>0</v>
      </c>
      <c r="U40" s="427">
        <f t="shared" si="1"/>
        <v>0</v>
      </c>
      <c r="V40" s="428">
        <f t="shared" si="2"/>
        <v>0</v>
      </c>
      <c r="W40" s="427">
        <f t="shared" si="3"/>
        <v>0</v>
      </c>
      <c r="X40" s="427">
        <f t="shared" si="4"/>
        <v>0</v>
      </c>
      <c r="Y40" s="426" t="str">
        <f>IF($Y$15=$AG$15,IFERROR(VLOOKUP(T40,#REF!,3,0)," "),IFERROR(VLOOKUP(T40,#REF!,4,0)," "))</f>
        <v xml:space="preserve"> </v>
      </c>
      <c r="Z40" s="426" t="str">
        <f>IFERROR(VLOOKUP(T40,[1]Расход!A$3:E$884,5,0)," ")</f>
        <v xml:space="preserve"> </v>
      </c>
      <c r="AA40" s="429" t="str">
        <f t="shared" si="5"/>
        <v xml:space="preserve"> </v>
      </c>
      <c r="AB40" s="429" t="str">
        <f t="shared" si="6"/>
        <v xml:space="preserve"> </v>
      </c>
      <c r="AC40" s="432" t="str">
        <f t="shared" si="7"/>
        <v xml:space="preserve"> </v>
      </c>
      <c r="AD40" s="433" t="str">
        <f t="shared" si="8"/>
        <v xml:space="preserve"> </v>
      </c>
      <c r="AE40" s="434" t="str">
        <f t="shared" si="9"/>
        <v xml:space="preserve"> </v>
      </c>
    </row>
    <row r="41" spans="1:31">
      <c r="A41" s="86"/>
      <c r="B41" s="409"/>
      <c r="C41" s="88"/>
      <c r="D41" s="89"/>
      <c r="E41" s="89"/>
      <c r="F41" s="89"/>
      <c r="G41" s="89"/>
      <c r="H41" s="396"/>
      <c r="I41" s="799"/>
      <c r="J41" s="396"/>
      <c r="K41" s="396"/>
      <c r="L41" s="794"/>
      <c r="M41" s="795"/>
      <c r="T41" s="426">
        <f t="shared" si="0"/>
        <v>0</v>
      </c>
      <c r="U41" s="427">
        <f t="shared" si="1"/>
        <v>0</v>
      </c>
      <c r="V41" s="428">
        <f t="shared" si="2"/>
        <v>0</v>
      </c>
      <c r="W41" s="427">
        <f t="shared" si="3"/>
        <v>0</v>
      </c>
      <c r="X41" s="427">
        <f t="shared" si="4"/>
        <v>0</v>
      </c>
      <c r="Y41" s="426" t="str">
        <f>IF($Y$15=$AG$15,IFERROR(VLOOKUP(T41,#REF!,3,0)," "),IFERROR(VLOOKUP(T41,#REF!,4,0)," "))</f>
        <v xml:space="preserve"> </v>
      </c>
      <c r="Z41" s="426" t="str">
        <f>IFERROR(VLOOKUP(T41,[1]Расход!A$3:E$884,5,0)," ")</f>
        <v xml:space="preserve"> </v>
      </c>
      <c r="AA41" s="429" t="str">
        <f t="shared" si="5"/>
        <v xml:space="preserve"> </v>
      </c>
      <c r="AB41" s="429" t="str">
        <f t="shared" si="6"/>
        <v xml:space="preserve"> </v>
      </c>
      <c r="AC41" s="432" t="str">
        <f t="shared" si="7"/>
        <v xml:space="preserve"> </v>
      </c>
      <c r="AD41" s="433" t="str">
        <f t="shared" si="8"/>
        <v xml:space="preserve"> </v>
      </c>
      <c r="AE41" s="434" t="str">
        <f t="shared" si="9"/>
        <v xml:space="preserve"> </v>
      </c>
    </row>
    <row r="42" spans="1:31">
      <c r="A42" s="86"/>
      <c r="B42" s="409"/>
      <c r="C42" s="88"/>
      <c r="D42" s="89"/>
      <c r="E42" s="89"/>
      <c r="F42" s="89"/>
      <c r="G42" s="89"/>
      <c r="H42" s="396"/>
      <c r="I42" s="799"/>
      <c r="J42" s="396"/>
      <c r="K42" s="396"/>
      <c r="L42" s="794"/>
      <c r="M42" s="795"/>
      <c r="T42" s="426">
        <f t="shared" si="0"/>
        <v>0</v>
      </c>
      <c r="U42" s="427">
        <f t="shared" si="1"/>
        <v>0</v>
      </c>
      <c r="V42" s="428">
        <f t="shared" si="2"/>
        <v>0</v>
      </c>
      <c r="W42" s="427">
        <f t="shared" si="3"/>
        <v>0</v>
      </c>
      <c r="X42" s="427">
        <f t="shared" si="4"/>
        <v>0</v>
      </c>
      <c r="Y42" s="426" t="str">
        <f>IF($Y$15=$AG$15,IFERROR(VLOOKUP(T42,#REF!,3,0)," "),IFERROR(VLOOKUP(T42,#REF!,4,0)," "))</f>
        <v xml:space="preserve"> </v>
      </c>
      <c r="Z42" s="426" t="str">
        <f>IFERROR(VLOOKUP(T42,[1]Расход!A$3:E$884,5,0)," ")</f>
        <v xml:space="preserve"> </v>
      </c>
      <c r="AA42" s="429" t="str">
        <f t="shared" si="5"/>
        <v xml:space="preserve"> </v>
      </c>
      <c r="AB42" s="429" t="str">
        <f t="shared" si="6"/>
        <v xml:space="preserve"> </v>
      </c>
      <c r="AC42" s="432" t="str">
        <f t="shared" si="7"/>
        <v xml:space="preserve"> </v>
      </c>
      <c r="AD42" s="433" t="str">
        <f t="shared" si="8"/>
        <v xml:space="preserve"> </v>
      </c>
      <c r="AE42" s="434" t="str">
        <f t="shared" si="9"/>
        <v xml:space="preserve"> </v>
      </c>
    </row>
    <row r="43" spans="1:31">
      <c r="A43" s="86"/>
      <c r="B43" s="409"/>
      <c r="C43" s="88"/>
      <c r="D43" s="89"/>
      <c r="E43" s="364"/>
      <c r="F43" s="89"/>
      <c r="G43" s="89"/>
      <c r="H43" s="396"/>
      <c r="I43" s="799"/>
      <c r="J43" s="396"/>
      <c r="K43" s="396"/>
      <c r="L43" s="794"/>
      <c r="M43" s="795"/>
      <c r="T43" s="426">
        <f t="shared" si="0"/>
        <v>0</v>
      </c>
      <c r="U43" s="427">
        <f t="shared" si="1"/>
        <v>0</v>
      </c>
      <c r="V43" s="428">
        <f t="shared" si="2"/>
        <v>0</v>
      </c>
      <c r="W43" s="427">
        <f t="shared" si="3"/>
        <v>0</v>
      </c>
      <c r="X43" s="427">
        <f t="shared" si="4"/>
        <v>0</v>
      </c>
      <c r="Y43" s="426" t="str">
        <f>IF($Y$15=$AG$15,IFERROR(VLOOKUP(T43,#REF!,3,0)," "),IFERROR(VLOOKUP(T43,#REF!,4,0)," "))</f>
        <v xml:space="preserve"> </v>
      </c>
      <c r="Z43" s="426" t="str">
        <f>IFERROR(VLOOKUP(T43,[1]Расход!A$3:E$884,5,0)," ")</f>
        <v xml:space="preserve"> </v>
      </c>
      <c r="AA43" s="429" t="str">
        <f t="shared" si="5"/>
        <v xml:space="preserve"> </v>
      </c>
      <c r="AB43" s="429" t="str">
        <f t="shared" si="6"/>
        <v xml:space="preserve"> </v>
      </c>
      <c r="AC43" s="432" t="str">
        <f t="shared" si="7"/>
        <v xml:space="preserve"> </v>
      </c>
      <c r="AD43" s="433" t="str">
        <f t="shared" si="8"/>
        <v xml:space="preserve"> </v>
      </c>
      <c r="AE43" s="434" t="str">
        <f t="shared" si="9"/>
        <v xml:space="preserve"> </v>
      </c>
    </row>
    <row r="44" spans="1:31">
      <c r="A44" s="86"/>
      <c r="B44" s="409"/>
      <c r="C44" s="88"/>
      <c r="D44" s="89"/>
      <c r="E44" s="364"/>
      <c r="F44" s="89"/>
      <c r="G44" s="89"/>
      <c r="H44" s="396"/>
      <c r="I44" s="799"/>
      <c r="J44" s="396"/>
      <c r="K44" s="396"/>
      <c r="L44" s="794"/>
      <c r="M44" s="795"/>
      <c r="T44" s="426">
        <f t="shared" si="0"/>
        <v>0</v>
      </c>
      <c r="U44" s="427">
        <f t="shared" si="1"/>
        <v>0</v>
      </c>
      <c r="V44" s="428">
        <f t="shared" si="2"/>
        <v>0</v>
      </c>
      <c r="W44" s="427">
        <f t="shared" si="3"/>
        <v>0</v>
      </c>
      <c r="X44" s="427">
        <f t="shared" si="4"/>
        <v>0</v>
      </c>
      <c r="Y44" s="426" t="str">
        <f>IF($Y$15=$AG$15,IFERROR(VLOOKUP(T44,#REF!,3,0)," "),IFERROR(VLOOKUP(T44,#REF!,4,0)," "))</f>
        <v xml:space="preserve"> </v>
      </c>
      <c r="Z44" s="426" t="str">
        <f>IFERROR(VLOOKUP(T44,[1]Расход!A$3:E$884,5,0)," ")</f>
        <v xml:space="preserve"> </v>
      </c>
      <c r="AA44" s="429" t="str">
        <f t="shared" si="5"/>
        <v xml:space="preserve"> </v>
      </c>
      <c r="AB44" s="429" t="str">
        <f t="shared" si="6"/>
        <v xml:space="preserve"> </v>
      </c>
      <c r="AC44" s="432" t="str">
        <f t="shared" si="7"/>
        <v xml:space="preserve"> </v>
      </c>
      <c r="AD44" s="433" t="str">
        <f t="shared" si="8"/>
        <v xml:space="preserve"> </v>
      </c>
      <c r="AE44" s="434" t="str">
        <f t="shared" si="9"/>
        <v xml:space="preserve"> </v>
      </c>
    </row>
    <row r="45" spans="1:31">
      <c r="A45" s="86"/>
      <c r="B45" s="409"/>
      <c r="C45" s="88"/>
      <c r="D45" s="89"/>
      <c r="E45" s="89"/>
      <c r="F45" s="89"/>
      <c r="G45" s="89"/>
      <c r="H45" s="396"/>
      <c r="I45" s="799"/>
      <c r="J45" s="396"/>
      <c r="K45" s="396"/>
      <c r="L45" s="794"/>
      <c r="M45" s="795"/>
      <c r="T45" s="426">
        <f t="shared" si="0"/>
        <v>0</v>
      </c>
      <c r="U45" s="427">
        <f t="shared" si="1"/>
        <v>0</v>
      </c>
      <c r="V45" s="428">
        <f t="shared" si="2"/>
        <v>0</v>
      </c>
      <c r="W45" s="427">
        <f t="shared" si="3"/>
        <v>0</v>
      </c>
      <c r="X45" s="427">
        <f t="shared" si="4"/>
        <v>0</v>
      </c>
      <c r="Y45" s="426" t="str">
        <f>IF($Y$15=$AG$15,IFERROR(VLOOKUP(T45,#REF!,3,0)," "),IFERROR(VLOOKUP(T45,#REF!,4,0)," "))</f>
        <v xml:space="preserve"> </v>
      </c>
      <c r="Z45" s="426" t="str">
        <f>IFERROR(VLOOKUP(T45,[1]Расход!A$3:E$884,5,0)," ")</f>
        <v xml:space="preserve"> </v>
      </c>
      <c r="AA45" s="429" t="str">
        <f t="shared" si="5"/>
        <v xml:space="preserve"> </v>
      </c>
      <c r="AB45" s="429" t="str">
        <f t="shared" si="6"/>
        <v xml:space="preserve"> </v>
      </c>
      <c r="AC45" s="432" t="str">
        <f t="shared" si="7"/>
        <v xml:space="preserve"> </v>
      </c>
      <c r="AD45" s="433" t="str">
        <f t="shared" si="8"/>
        <v xml:space="preserve"> </v>
      </c>
      <c r="AE45" s="434" t="str">
        <f t="shared" si="9"/>
        <v xml:space="preserve"> </v>
      </c>
    </row>
    <row r="46" spans="1:31">
      <c r="A46" s="86"/>
      <c r="B46" s="409"/>
      <c r="C46" s="88"/>
      <c r="D46" s="89"/>
      <c r="E46" s="89"/>
      <c r="F46" s="89"/>
      <c r="G46" s="89"/>
      <c r="H46" s="396"/>
      <c r="I46" s="799"/>
      <c r="J46" s="396"/>
      <c r="K46" s="396"/>
      <c r="L46" s="794"/>
      <c r="M46" s="795"/>
      <c r="T46" s="426">
        <f t="shared" si="0"/>
        <v>0</v>
      </c>
      <c r="U46" s="427">
        <f t="shared" si="1"/>
        <v>0</v>
      </c>
      <c r="V46" s="428">
        <f t="shared" si="2"/>
        <v>0</v>
      </c>
      <c r="W46" s="427">
        <f t="shared" si="3"/>
        <v>0</v>
      </c>
      <c r="X46" s="427">
        <f t="shared" si="4"/>
        <v>0</v>
      </c>
      <c r="Y46" s="426" t="str">
        <f>IF($Y$15=$AG$15,IFERROR(VLOOKUP(T46,#REF!,3,0)," "),IFERROR(VLOOKUP(T46,#REF!,4,0)," "))</f>
        <v xml:space="preserve"> </v>
      </c>
      <c r="Z46" s="426" t="str">
        <f>IFERROR(VLOOKUP(T46,[1]Расход!A$3:E$884,5,0)," ")</f>
        <v xml:space="preserve"> </v>
      </c>
      <c r="AA46" s="429" t="str">
        <f t="shared" si="5"/>
        <v xml:space="preserve"> </v>
      </c>
      <c r="AB46" s="429" t="str">
        <f t="shared" si="6"/>
        <v xml:space="preserve"> </v>
      </c>
      <c r="AC46" s="432" t="str">
        <f t="shared" si="7"/>
        <v xml:space="preserve"> </v>
      </c>
      <c r="AD46" s="433" t="str">
        <f t="shared" si="8"/>
        <v xml:space="preserve"> </v>
      </c>
      <c r="AE46" s="434" t="str">
        <f t="shared" si="9"/>
        <v xml:space="preserve"> </v>
      </c>
    </row>
    <row r="47" spans="1:31">
      <c r="A47" s="86"/>
      <c r="B47" s="409"/>
      <c r="C47" s="88"/>
      <c r="D47" s="89"/>
      <c r="E47" s="89"/>
      <c r="F47" s="89"/>
      <c r="G47" s="89"/>
      <c r="H47" s="396"/>
      <c r="I47" s="799"/>
      <c r="J47" s="396"/>
      <c r="K47" s="396"/>
      <c r="L47" s="794"/>
      <c r="M47" s="795"/>
      <c r="T47" s="426">
        <f t="shared" si="0"/>
        <v>0</v>
      </c>
      <c r="U47" s="427">
        <f t="shared" si="1"/>
        <v>0</v>
      </c>
      <c r="V47" s="428">
        <f t="shared" si="2"/>
        <v>0</v>
      </c>
      <c r="W47" s="427">
        <f t="shared" si="3"/>
        <v>0</v>
      </c>
      <c r="X47" s="427">
        <f t="shared" si="4"/>
        <v>0</v>
      </c>
      <c r="Y47" s="426" t="str">
        <f>IF($Y$15=$AG$15,IFERROR(VLOOKUP(T47,#REF!,3,0)," "),IFERROR(VLOOKUP(T47,#REF!,4,0)," "))</f>
        <v xml:space="preserve"> </v>
      </c>
      <c r="Z47" s="426" t="str">
        <f>IFERROR(VLOOKUP(T47,[1]Расход!A$3:E$884,5,0)," ")</f>
        <v xml:space="preserve"> </v>
      </c>
      <c r="AA47" s="429" t="str">
        <f t="shared" si="5"/>
        <v xml:space="preserve"> </v>
      </c>
      <c r="AB47" s="429" t="str">
        <f t="shared" si="6"/>
        <v xml:space="preserve"> </v>
      </c>
      <c r="AC47" s="432" t="str">
        <f t="shared" si="7"/>
        <v xml:space="preserve"> </v>
      </c>
      <c r="AD47" s="433" t="str">
        <f t="shared" si="8"/>
        <v xml:space="preserve"> </v>
      </c>
      <c r="AE47" s="434" t="str">
        <f t="shared" si="9"/>
        <v xml:space="preserve"> </v>
      </c>
    </row>
    <row r="48" spans="1:31">
      <c r="A48" s="86"/>
      <c r="B48" s="409"/>
      <c r="C48" s="88"/>
      <c r="D48" s="89"/>
      <c r="E48" s="89"/>
      <c r="F48" s="89"/>
      <c r="G48" s="89"/>
      <c r="H48" s="396"/>
      <c r="I48" s="799"/>
      <c r="J48" s="396"/>
      <c r="K48" s="396"/>
      <c r="L48" s="794"/>
      <c r="M48" s="795"/>
    </row>
    <row r="49" spans="1:13">
      <c r="A49" s="86"/>
      <c r="B49" s="409"/>
      <c r="C49" s="88"/>
      <c r="D49" s="89"/>
      <c r="E49" s="89"/>
      <c r="F49" s="89"/>
      <c r="G49" s="89"/>
      <c r="H49" s="396"/>
      <c r="I49" s="799"/>
      <c r="J49" s="396"/>
      <c r="K49" s="396"/>
      <c r="L49" s="794"/>
      <c r="M49" s="795"/>
    </row>
    <row r="50" spans="1:13">
      <c r="A50" s="86"/>
      <c r="B50" s="409"/>
      <c r="C50" s="88"/>
      <c r="D50" s="89"/>
      <c r="E50" s="89"/>
      <c r="F50" s="89"/>
      <c r="G50" s="89"/>
      <c r="H50" s="396"/>
      <c r="I50" s="799"/>
      <c r="J50" s="396"/>
      <c r="K50" s="396"/>
      <c r="L50" s="794"/>
      <c r="M50" s="795"/>
    </row>
    <row r="51" spans="1:13">
      <c r="A51" s="86"/>
      <c r="B51" s="409"/>
      <c r="C51" s="88"/>
      <c r="D51" s="89"/>
      <c r="E51" s="89"/>
      <c r="F51" s="89"/>
      <c r="G51" s="89"/>
      <c r="H51" s="396"/>
      <c r="I51" s="799"/>
      <c r="J51" s="396"/>
      <c r="K51" s="396"/>
      <c r="L51" s="794"/>
      <c r="M51" s="795"/>
    </row>
    <row r="52" spans="1:13">
      <c r="A52" s="86"/>
      <c r="B52" s="409"/>
      <c r="C52" s="88"/>
      <c r="D52" s="89"/>
      <c r="E52" s="89"/>
      <c r="F52" s="89"/>
      <c r="G52" s="89"/>
      <c r="H52" s="396"/>
      <c r="I52" s="799"/>
      <c r="J52" s="396"/>
      <c r="K52" s="396"/>
      <c r="L52" s="794"/>
      <c r="M52" s="795"/>
    </row>
    <row r="53" spans="1:13">
      <c r="A53" s="86"/>
      <c r="B53" s="409"/>
      <c r="C53" s="88"/>
      <c r="D53" s="89"/>
      <c r="E53" s="89"/>
      <c r="F53" s="89"/>
      <c r="G53" s="89"/>
      <c r="H53" s="396"/>
      <c r="I53" s="799"/>
      <c r="J53" s="396"/>
      <c r="K53" s="396"/>
      <c r="L53" s="794"/>
      <c r="M53" s="795"/>
    </row>
    <row r="54" spans="1:13">
      <c r="A54" s="86"/>
      <c r="B54" s="409"/>
      <c r="C54" s="88"/>
      <c r="D54" s="89"/>
      <c r="E54" s="89"/>
      <c r="F54" s="89"/>
      <c r="G54" s="89"/>
      <c r="H54" s="396"/>
      <c r="I54" s="799"/>
      <c r="J54" s="396"/>
      <c r="K54" s="396"/>
      <c r="L54" s="794"/>
      <c r="M54" s="795"/>
    </row>
    <row r="55" spans="1:13">
      <c r="A55" s="86"/>
      <c r="B55" s="409"/>
      <c r="C55" s="88"/>
      <c r="D55" s="89"/>
      <c r="E55" s="89"/>
      <c r="F55" s="89"/>
      <c r="G55" s="89"/>
      <c r="H55" s="396"/>
      <c r="I55" s="799"/>
      <c r="J55" s="396"/>
      <c r="K55" s="396"/>
      <c r="L55" s="794"/>
      <c r="M55" s="795"/>
    </row>
    <row r="56" spans="1:13">
      <c r="A56" s="86"/>
      <c r="B56" s="409"/>
      <c r="C56" s="88"/>
      <c r="D56" s="89"/>
      <c r="E56" s="89"/>
      <c r="F56" s="89"/>
      <c r="G56" s="89"/>
      <c r="H56" s="396"/>
      <c r="I56" s="799"/>
      <c r="J56" s="396"/>
      <c r="K56" s="396"/>
      <c r="L56" s="794"/>
      <c r="M56" s="795"/>
    </row>
    <row r="57" spans="1:13">
      <c r="A57" s="86"/>
      <c r="B57" s="409"/>
      <c r="C57" s="88"/>
      <c r="D57" s="89"/>
      <c r="E57" s="89"/>
      <c r="F57" s="89"/>
      <c r="G57" s="89"/>
      <c r="H57" s="396"/>
      <c r="I57" s="799"/>
      <c r="J57" s="396"/>
      <c r="K57" s="396"/>
      <c r="L57" s="794"/>
      <c r="M57" s="795"/>
    </row>
    <row r="58" spans="1:13">
      <c r="A58" s="86"/>
      <c r="B58" s="409"/>
      <c r="C58" s="88"/>
      <c r="D58" s="89"/>
      <c r="E58" s="89"/>
      <c r="F58" s="89"/>
      <c r="G58" s="89"/>
      <c r="H58" s="396"/>
      <c r="I58" s="799"/>
      <c r="J58" s="396"/>
      <c r="K58" s="396"/>
      <c r="L58" s="794"/>
      <c r="M58" s="795"/>
    </row>
    <row r="59" spans="1:13">
      <c r="A59" s="86"/>
      <c r="B59" s="409"/>
      <c r="C59" s="88"/>
      <c r="D59" s="89"/>
      <c r="E59" s="89"/>
      <c r="F59" s="89"/>
      <c r="G59" s="89"/>
      <c r="H59" s="396"/>
      <c r="I59" s="799"/>
      <c r="J59" s="396"/>
      <c r="K59" s="396"/>
      <c r="L59" s="794"/>
      <c r="M59" s="795"/>
    </row>
    <row r="60" spans="1:13">
      <c r="A60" s="86"/>
      <c r="B60" s="409"/>
      <c r="C60" s="88"/>
      <c r="D60" s="89"/>
      <c r="E60" s="89"/>
      <c r="F60" s="89"/>
      <c r="G60" s="89"/>
      <c r="H60" s="396"/>
      <c r="I60" s="799"/>
      <c r="J60" s="396"/>
      <c r="K60" s="396"/>
      <c r="L60" s="794"/>
      <c r="M60" s="795"/>
    </row>
    <row r="61" spans="1:13">
      <c r="A61" s="86"/>
      <c r="B61" s="409"/>
      <c r="C61" s="88"/>
      <c r="D61" s="89"/>
      <c r="E61" s="89"/>
      <c r="F61" s="89"/>
      <c r="G61" s="89"/>
      <c r="H61" s="396"/>
      <c r="I61" s="799"/>
      <c r="J61" s="396"/>
      <c r="K61" s="396"/>
      <c r="L61" s="794" t="str">
        <f t="shared" ref="L61:L82" si="10">IF(D61="C01", "Надбавка затонирование составляет 0 руб.", IF(D61="C02", "Внимание! В сумме заказе не учтена надбавка за тонирование. Подробнее см. во вкладке 8", IF(D61="C03", "Внимание! В сумме заказе не учтена надбавка за тонирование. Подробнее см. во вкладке 8", IF(D61="C04", "Внимание! В сумме заказе не учтена надбавка за тонирование. Она будет расчитана после обработки заказа", ""))))</f>
        <v/>
      </c>
      <c r="M61" s="795"/>
    </row>
    <row r="62" spans="1:13">
      <c r="A62" s="86"/>
      <c r="B62" s="409"/>
      <c r="C62" s="88"/>
      <c r="D62" s="89"/>
      <c r="E62" s="89"/>
      <c r="F62" s="89"/>
      <c r="G62" s="89"/>
      <c r="H62" s="396"/>
      <c r="I62" s="799"/>
      <c r="J62" s="396"/>
      <c r="K62" s="396"/>
      <c r="L62" s="794" t="str">
        <f t="shared" si="10"/>
        <v/>
      </c>
      <c r="M62" s="795"/>
    </row>
    <row r="63" spans="1:13">
      <c r="A63" s="86"/>
      <c r="B63" s="409"/>
      <c r="C63" s="88"/>
      <c r="D63" s="89"/>
      <c r="E63" s="89"/>
      <c r="F63" s="89"/>
      <c r="G63" s="89"/>
      <c r="H63" s="396"/>
      <c r="I63" s="799"/>
      <c r="J63" s="396"/>
      <c r="K63" s="396"/>
      <c r="L63" s="794" t="str">
        <f t="shared" si="10"/>
        <v/>
      </c>
      <c r="M63" s="795"/>
    </row>
    <row r="64" spans="1:13">
      <c r="A64" s="86"/>
      <c r="B64" s="409"/>
      <c r="C64" s="88"/>
      <c r="D64" s="89"/>
      <c r="E64" s="89"/>
      <c r="F64" s="89"/>
      <c r="G64" s="89"/>
      <c r="H64" s="396"/>
      <c r="I64" s="799"/>
      <c r="J64" s="396"/>
      <c r="K64" s="396"/>
      <c r="L64" s="794" t="str">
        <f t="shared" si="10"/>
        <v/>
      </c>
      <c r="M64" s="795"/>
    </row>
    <row r="65" spans="1:13">
      <c r="A65" s="86"/>
      <c r="B65" s="86"/>
      <c r="C65" s="88"/>
      <c r="D65" s="89"/>
      <c r="E65" s="89"/>
      <c r="F65" s="89"/>
      <c r="G65" s="89"/>
      <c r="H65" s="396"/>
      <c r="I65" s="799"/>
      <c r="J65" s="396"/>
      <c r="K65" s="396"/>
      <c r="L65" s="794" t="str">
        <f t="shared" si="10"/>
        <v/>
      </c>
      <c r="M65" s="795"/>
    </row>
    <row r="66" spans="1:13">
      <c r="A66" s="86"/>
      <c r="B66" s="86"/>
      <c r="C66" s="88"/>
      <c r="D66" s="89"/>
      <c r="E66" s="89"/>
      <c r="F66" s="89"/>
      <c r="G66" s="89"/>
      <c r="H66" s="396"/>
      <c r="I66" s="799"/>
      <c r="J66" s="396"/>
      <c r="K66" s="396"/>
      <c r="L66" s="794" t="str">
        <f t="shared" si="10"/>
        <v/>
      </c>
      <c r="M66" s="795"/>
    </row>
    <row r="67" spans="1:13">
      <c r="A67" s="86"/>
      <c r="B67" s="86"/>
      <c r="C67" s="88"/>
      <c r="D67" s="89"/>
      <c r="E67" s="89"/>
      <c r="F67" s="89"/>
      <c r="G67" s="89"/>
      <c r="H67" s="396"/>
      <c r="I67" s="799"/>
      <c r="J67" s="396"/>
      <c r="K67" s="396"/>
      <c r="L67" s="794" t="str">
        <f t="shared" si="10"/>
        <v/>
      </c>
      <c r="M67" s="795"/>
    </row>
    <row r="68" spans="1:13">
      <c r="A68" s="86"/>
      <c r="B68" s="86"/>
      <c r="C68" s="88"/>
      <c r="D68" s="89"/>
      <c r="E68" s="89"/>
      <c r="F68" s="89"/>
      <c r="G68" s="89"/>
      <c r="H68" s="396"/>
      <c r="I68" s="799"/>
      <c r="J68" s="396"/>
      <c r="K68" s="396"/>
      <c r="L68" s="794" t="str">
        <f t="shared" si="10"/>
        <v/>
      </c>
      <c r="M68" s="795"/>
    </row>
    <row r="69" spans="1:13">
      <c r="A69" s="86"/>
      <c r="B69" s="86"/>
      <c r="C69" s="88"/>
      <c r="D69" s="89"/>
      <c r="E69" s="89"/>
      <c r="F69" s="89"/>
      <c r="G69" s="89"/>
      <c r="H69" s="396"/>
      <c r="I69" s="799"/>
      <c r="J69" s="396"/>
      <c r="K69" s="396"/>
      <c r="L69" s="794" t="str">
        <f t="shared" si="10"/>
        <v/>
      </c>
      <c r="M69" s="795"/>
    </row>
    <row r="70" spans="1:13">
      <c r="A70" s="86"/>
      <c r="B70" s="86"/>
      <c r="C70" s="88"/>
      <c r="D70" s="89"/>
      <c r="E70" s="89"/>
      <c r="F70" s="89"/>
      <c r="G70" s="89"/>
      <c r="H70" s="396"/>
      <c r="I70" s="799"/>
      <c r="J70" s="396"/>
      <c r="K70" s="396"/>
      <c r="L70" s="794" t="str">
        <f t="shared" si="10"/>
        <v/>
      </c>
      <c r="M70" s="795"/>
    </row>
    <row r="71" spans="1:13">
      <c r="A71" s="86"/>
      <c r="B71" s="86"/>
      <c r="C71" s="88"/>
      <c r="D71" s="89"/>
      <c r="E71" s="89"/>
      <c r="F71" s="89"/>
      <c r="G71" s="89"/>
      <c r="H71" s="396"/>
      <c r="I71" s="799"/>
      <c r="J71" s="396"/>
      <c r="K71" s="396"/>
      <c r="L71" s="794" t="str">
        <f t="shared" si="10"/>
        <v/>
      </c>
      <c r="M71" s="795"/>
    </row>
    <row r="72" spans="1:13">
      <c r="A72" s="86"/>
      <c r="B72" s="86"/>
      <c r="C72" s="88"/>
      <c r="D72" s="89"/>
      <c r="E72" s="89"/>
      <c r="F72" s="89"/>
      <c r="G72" s="89"/>
      <c r="H72" s="396"/>
      <c r="I72" s="799"/>
      <c r="J72" s="396"/>
      <c r="K72" s="396"/>
      <c r="L72" s="794" t="str">
        <f t="shared" si="10"/>
        <v/>
      </c>
      <c r="M72" s="795"/>
    </row>
    <row r="73" spans="1:13">
      <c r="A73" s="86"/>
      <c r="B73" s="86"/>
      <c r="C73" s="88"/>
      <c r="D73" s="89"/>
      <c r="E73" s="89"/>
      <c r="F73" s="89"/>
      <c r="G73" s="89"/>
      <c r="H73" s="396"/>
      <c r="I73" s="799"/>
      <c r="J73" s="396"/>
      <c r="K73" s="396"/>
      <c r="L73" s="794" t="str">
        <f t="shared" si="10"/>
        <v/>
      </c>
      <c r="M73" s="795"/>
    </row>
    <row r="74" spans="1:13">
      <c r="A74" s="86"/>
      <c r="B74" s="86"/>
      <c r="C74" s="88"/>
      <c r="D74" s="89"/>
      <c r="E74" s="89"/>
      <c r="F74" s="89"/>
      <c r="G74" s="89"/>
      <c r="H74" s="396"/>
      <c r="I74" s="799"/>
      <c r="J74" s="396"/>
      <c r="K74" s="396"/>
      <c r="L74" s="794" t="str">
        <f t="shared" si="10"/>
        <v/>
      </c>
      <c r="M74" s="795"/>
    </row>
    <row r="75" spans="1:13">
      <c r="A75" s="86"/>
      <c r="B75" s="86"/>
      <c r="C75" s="88"/>
      <c r="D75" s="89"/>
      <c r="E75" s="89"/>
      <c r="F75" s="89"/>
      <c r="G75" s="89"/>
      <c r="H75" s="396"/>
      <c r="I75" s="799"/>
      <c r="J75" s="396"/>
      <c r="K75" s="396"/>
      <c r="L75" s="794" t="str">
        <f t="shared" si="10"/>
        <v/>
      </c>
      <c r="M75" s="795"/>
    </row>
    <row r="76" spans="1:13">
      <c r="A76" s="86"/>
      <c r="B76" s="86"/>
      <c r="C76" s="88"/>
      <c r="D76" s="89"/>
      <c r="E76" s="89"/>
      <c r="F76" s="89"/>
      <c r="G76" s="89"/>
      <c r="H76" s="396"/>
      <c r="I76" s="799"/>
      <c r="J76" s="396"/>
      <c r="K76" s="396"/>
      <c r="L76" s="794" t="str">
        <f t="shared" si="10"/>
        <v/>
      </c>
      <c r="M76" s="795"/>
    </row>
    <row r="77" spans="1:13">
      <c r="A77" s="86"/>
      <c r="B77" s="86"/>
      <c r="C77" s="88"/>
      <c r="D77" s="89"/>
      <c r="E77" s="89"/>
      <c r="F77" s="89"/>
      <c r="G77" s="89"/>
      <c r="H77" s="396"/>
      <c r="I77" s="799"/>
      <c r="J77" s="396"/>
      <c r="K77" s="396"/>
      <c r="L77" s="794" t="str">
        <f t="shared" si="10"/>
        <v/>
      </c>
      <c r="M77" s="795"/>
    </row>
    <row r="78" spans="1:13">
      <c r="A78" s="86"/>
      <c r="B78" s="86"/>
      <c r="C78" s="88"/>
      <c r="D78" s="89"/>
      <c r="E78" s="89"/>
      <c r="F78" s="89"/>
      <c r="G78" s="89"/>
      <c r="H78" s="396"/>
      <c r="I78" s="799"/>
      <c r="J78" s="396"/>
      <c r="K78" s="396"/>
      <c r="L78" s="794" t="str">
        <f t="shared" si="10"/>
        <v/>
      </c>
      <c r="M78" s="795"/>
    </row>
    <row r="79" spans="1:13">
      <c r="A79" s="86"/>
      <c r="B79" s="86"/>
      <c r="C79" s="88"/>
      <c r="D79" s="89"/>
      <c r="E79" s="89"/>
      <c r="F79" s="89"/>
      <c r="G79" s="89"/>
      <c r="H79" s="396"/>
      <c r="I79" s="799"/>
      <c r="J79" s="396"/>
      <c r="K79" s="396"/>
      <c r="L79" s="794" t="str">
        <f t="shared" si="10"/>
        <v/>
      </c>
      <c r="M79" s="795"/>
    </row>
    <row r="80" spans="1:13">
      <c r="A80" s="86"/>
      <c r="B80" s="86"/>
      <c r="C80" s="88"/>
      <c r="D80" s="89"/>
      <c r="E80" s="364"/>
      <c r="F80" s="89"/>
      <c r="G80" s="89"/>
      <c r="H80" s="396"/>
      <c r="I80" s="799"/>
      <c r="J80" s="396"/>
      <c r="K80" s="396"/>
      <c r="L80" s="794" t="str">
        <f t="shared" si="10"/>
        <v/>
      </c>
      <c r="M80" s="795"/>
    </row>
    <row r="81" spans="1:13">
      <c r="A81" s="86"/>
      <c r="B81" s="86"/>
      <c r="C81" s="88"/>
      <c r="D81" s="89"/>
      <c r="E81" s="364"/>
      <c r="F81" s="89"/>
      <c r="G81" s="89"/>
      <c r="H81" s="396"/>
      <c r="I81" s="799"/>
      <c r="J81" s="396"/>
      <c r="K81" s="396"/>
      <c r="L81" s="794" t="str">
        <f t="shared" si="10"/>
        <v/>
      </c>
      <c r="M81" s="795"/>
    </row>
    <row r="82" spans="1:13">
      <c r="A82" s="86"/>
      <c r="B82" s="86"/>
      <c r="C82" s="88"/>
      <c r="D82" s="89"/>
      <c r="E82" s="364"/>
      <c r="F82" s="89"/>
      <c r="G82" s="89"/>
      <c r="H82" s="396"/>
      <c r="I82" s="799"/>
      <c r="J82" s="396"/>
      <c r="K82" s="396"/>
      <c r="L82" s="794" t="str">
        <f t="shared" si="10"/>
        <v/>
      </c>
      <c r="M82" s="795"/>
    </row>
    <row r="83" spans="1:13">
      <c r="A83" s="86"/>
      <c r="B83" s="86"/>
      <c r="C83" s="88"/>
      <c r="D83" s="89"/>
      <c r="E83" s="364"/>
      <c r="F83" s="89"/>
      <c r="G83" s="89"/>
      <c r="H83" s="396"/>
      <c r="I83" s="799"/>
      <c r="J83" s="396"/>
      <c r="K83" s="396"/>
      <c r="L83" s="794" t="str">
        <f t="shared" ref="L83:L117" si="11">IF(D83="C01", "Надбавка затонирование составляет 0 руб.", IF(D83="C02", "Внимание! В сумме заказе не учтена надбавка за тонирование. Подробнее см. во вкладке 8", IF(D83="C03", "Внимание! В сумме заказе не учтена надбавка за тонирование. Подробнее см. во вкладке 8", IF(D83="C04", "Внимание! В сумме заказе не учтена надбавка за тонирование. Она будет расчитана после обработки заказа", ""))))</f>
        <v/>
      </c>
      <c r="M83" s="795"/>
    </row>
    <row r="84" spans="1:13">
      <c r="A84" s="86"/>
      <c r="B84" s="86"/>
      <c r="C84" s="88"/>
      <c r="D84" s="89"/>
      <c r="E84" s="364"/>
      <c r="F84" s="89"/>
      <c r="G84" s="89"/>
      <c r="H84" s="396"/>
      <c r="I84" s="799"/>
      <c r="J84" s="396"/>
      <c r="K84" s="396"/>
      <c r="L84" s="794" t="str">
        <f t="shared" si="11"/>
        <v/>
      </c>
      <c r="M84" s="795"/>
    </row>
    <row r="85" spans="1:13">
      <c r="A85" s="86"/>
      <c r="B85" s="86"/>
      <c r="C85" s="88"/>
      <c r="D85" s="89"/>
      <c r="E85" s="364"/>
      <c r="F85" s="89"/>
      <c r="G85" s="89"/>
      <c r="H85" s="396"/>
      <c r="I85" s="799"/>
      <c r="J85" s="396"/>
      <c r="K85" s="396"/>
      <c r="L85" s="794" t="str">
        <f t="shared" si="11"/>
        <v/>
      </c>
      <c r="M85" s="795"/>
    </row>
    <row r="86" spans="1:13">
      <c r="A86" s="86"/>
      <c r="B86" s="86"/>
      <c r="C86" s="88"/>
      <c r="D86" s="89"/>
      <c r="E86" s="364"/>
      <c r="F86" s="89"/>
      <c r="G86" s="89"/>
      <c r="H86" s="396"/>
      <c r="I86" s="799"/>
      <c r="J86" s="396"/>
      <c r="K86" s="396"/>
      <c r="L86" s="794" t="str">
        <f t="shared" si="11"/>
        <v/>
      </c>
      <c r="M86" s="795"/>
    </row>
    <row r="87" spans="1:13">
      <c r="A87" s="86"/>
      <c r="B87" s="86"/>
      <c r="C87" s="88"/>
      <c r="D87" s="89"/>
      <c r="E87" s="364"/>
      <c r="F87" s="89"/>
      <c r="G87" s="89"/>
      <c r="H87" s="396"/>
      <c r="I87" s="799"/>
      <c r="J87" s="396"/>
      <c r="K87" s="396"/>
      <c r="L87" s="794" t="str">
        <f t="shared" si="11"/>
        <v/>
      </c>
      <c r="M87" s="795"/>
    </row>
    <row r="88" spans="1:13">
      <c r="A88" s="86"/>
      <c r="B88" s="86"/>
      <c r="C88" s="88"/>
      <c r="D88" s="89"/>
      <c r="E88" s="364"/>
      <c r="F88" s="89"/>
      <c r="G88" s="89"/>
      <c r="H88" s="396"/>
      <c r="I88" s="799"/>
      <c r="J88" s="396"/>
      <c r="K88" s="396"/>
      <c r="L88" s="794" t="str">
        <f t="shared" si="11"/>
        <v/>
      </c>
      <c r="M88" s="795"/>
    </row>
    <row r="89" spans="1:13">
      <c r="A89" s="86"/>
      <c r="B89" s="86"/>
      <c r="C89" s="88"/>
      <c r="D89" s="89"/>
      <c r="E89" s="364"/>
      <c r="F89" s="89"/>
      <c r="G89" s="89"/>
      <c r="H89" s="396"/>
      <c r="I89" s="799"/>
      <c r="J89" s="396"/>
      <c r="K89" s="396"/>
      <c r="L89" s="794" t="str">
        <f t="shared" si="11"/>
        <v/>
      </c>
      <c r="M89" s="795"/>
    </row>
    <row r="90" spans="1:13">
      <c r="A90" s="86"/>
      <c r="B90" s="86"/>
      <c r="C90" s="88"/>
      <c r="D90" s="89"/>
      <c r="E90" s="364"/>
      <c r="F90" s="89"/>
      <c r="G90" s="89"/>
      <c r="H90" s="396"/>
      <c r="I90" s="799"/>
      <c r="J90" s="396"/>
      <c r="K90" s="396"/>
      <c r="L90" s="794" t="str">
        <f t="shared" si="11"/>
        <v/>
      </c>
      <c r="M90" s="795"/>
    </row>
    <row r="91" spans="1:13">
      <c r="A91" s="86"/>
      <c r="B91" s="86"/>
      <c r="C91" s="88"/>
      <c r="D91" s="89"/>
      <c r="E91" s="364"/>
      <c r="F91" s="89"/>
      <c r="G91" s="89"/>
      <c r="H91" s="396"/>
      <c r="I91" s="799"/>
      <c r="J91" s="396"/>
      <c r="K91" s="396"/>
      <c r="L91" s="794" t="str">
        <f t="shared" si="11"/>
        <v/>
      </c>
      <c r="M91" s="795"/>
    </row>
    <row r="92" spans="1:13">
      <c r="A92" s="86"/>
      <c r="B92" s="86"/>
      <c r="C92" s="88"/>
      <c r="D92" s="89"/>
      <c r="E92" s="364"/>
      <c r="F92" s="89"/>
      <c r="G92" s="89"/>
      <c r="H92" s="396"/>
      <c r="I92" s="799"/>
      <c r="J92" s="396"/>
      <c r="K92" s="396"/>
      <c r="L92" s="794" t="str">
        <f t="shared" si="11"/>
        <v/>
      </c>
      <c r="M92" s="795"/>
    </row>
    <row r="93" spans="1:13">
      <c r="A93" s="86"/>
      <c r="B93" s="86"/>
      <c r="C93" s="88"/>
      <c r="D93" s="89"/>
      <c r="E93" s="364"/>
      <c r="F93" s="89"/>
      <c r="G93" s="89"/>
      <c r="H93" s="396"/>
      <c r="I93" s="799"/>
      <c r="J93" s="396"/>
      <c r="K93" s="396"/>
      <c r="L93" s="794" t="str">
        <f t="shared" si="11"/>
        <v/>
      </c>
      <c r="M93" s="795"/>
    </row>
    <row r="94" spans="1:13">
      <c r="A94" s="86"/>
      <c r="B94" s="86"/>
      <c r="C94" s="88"/>
      <c r="D94" s="89"/>
      <c r="E94" s="364"/>
      <c r="F94" s="89"/>
      <c r="G94" s="89"/>
      <c r="H94" s="396"/>
      <c r="I94" s="799"/>
      <c r="J94" s="396"/>
      <c r="K94" s="396"/>
      <c r="L94" s="794" t="str">
        <f t="shared" si="11"/>
        <v/>
      </c>
      <c r="M94" s="795"/>
    </row>
    <row r="95" spans="1:13">
      <c r="A95" s="86"/>
      <c r="B95" s="86"/>
      <c r="C95" s="88"/>
      <c r="D95" s="89"/>
      <c r="E95" s="364"/>
      <c r="F95" s="89"/>
      <c r="G95" s="89"/>
      <c r="H95" s="396"/>
      <c r="I95" s="799"/>
      <c r="J95" s="396"/>
      <c r="K95" s="396"/>
      <c r="L95" s="794" t="str">
        <f t="shared" si="11"/>
        <v/>
      </c>
      <c r="M95" s="795"/>
    </row>
    <row r="96" spans="1:13">
      <c r="A96" s="86"/>
      <c r="B96" s="86"/>
      <c r="C96" s="88"/>
      <c r="D96" s="89"/>
      <c r="E96" s="364"/>
      <c r="F96" s="89"/>
      <c r="G96" s="89"/>
      <c r="H96" s="396"/>
      <c r="I96" s="799"/>
      <c r="J96" s="396"/>
      <c r="K96" s="396"/>
      <c r="L96" s="794" t="str">
        <f t="shared" si="11"/>
        <v/>
      </c>
      <c r="M96" s="795"/>
    </row>
    <row r="97" spans="1:13">
      <c r="A97" s="86"/>
      <c r="B97" s="86"/>
      <c r="C97" s="88"/>
      <c r="D97" s="89"/>
      <c r="E97" s="364"/>
      <c r="F97" s="89"/>
      <c r="G97" s="89"/>
      <c r="H97" s="396"/>
      <c r="I97" s="799"/>
      <c r="J97" s="396"/>
      <c r="K97" s="396"/>
      <c r="L97" s="794" t="str">
        <f t="shared" si="11"/>
        <v/>
      </c>
      <c r="M97" s="795"/>
    </row>
    <row r="98" spans="1:13">
      <c r="A98" s="86"/>
      <c r="B98" s="86"/>
      <c r="C98" s="88"/>
      <c r="D98" s="89"/>
      <c r="E98" s="364"/>
      <c r="F98" s="89"/>
      <c r="G98" s="89"/>
      <c r="H98" s="396"/>
      <c r="I98" s="799"/>
      <c r="J98" s="396"/>
      <c r="K98" s="396"/>
      <c r="L98" s="794" t="str">
        <f t="shared" si="11"/>
        <v/>
      </c>
      <c r="M98" s="795"/>
    </row>
    <row r="99" spans="1:13">
      <c r="A99" s="86"/>
      <c r="B99" s="86"/>
      <c r="C99" s="88"/>
      <c r="D99" s="89"/>
      <c r="E99" s="364"/>
      <c r="F99" s="89"/>
      <c r="G99" s="89"/>
      <c r="H99" s="396"/>
      <c r="I99" s="799"/>
      <c r="J99" s="396"/>
      <c r="K99" s="396"/>
      <c r="L99" s="794" t="str">
        <f t="shared" si="11"/>
        <v/>
      </c>
      <c r="M99" s="795"/>
    </row>
    <row r="100" spans="1:13">
      <c r="A100" s="86"/>
      <c r="B100" s="86"/>
      <c r="C100" s="88"/>
      <c r="D100" s="89"/>
      <c r="E100" s="364"/>
      <c r="F100" s="89"/>
      <c r="G100" s="89"/>
      <c r="H100" s="396"/>
      <c r="I100" s="799"/>
      <c r="J100" s="396"/>
      <c r="K100" s="396"/>
      <c r="L100" s="794" t="str">
        <f t="shared" si="11"/>
        <v/>
      </c>
      <c r="M100" s="795"/>
    </row>
    <row r="101" spans="1:13">
      <c r="A101" s="86"/>
      <c r="B101" s="86"/>
      <c r="C101" s="88"/>
      <c r="D101" s="89"/>
      <c r="E101" s="89"/>
      <c r="F101" s="89"/>
      <c r="G101" s="89"/>
      <c r="H101" s="396"/>
      <c r="I101" s="799"/>
      <c r="J101" s="396"/>
      <c r="K101" s="396"/>
      <c r="L101" s="794" t="str">
        <f t="shared" si="11"/>
        <v/>
      </c>
      <c r="M101" s="795"/>
    </row>
    <row r="102" spans="1:13">
      <c r="A102" s="86"/>
      <c r="B102" s="86"/>
      <c r="C102" s="88"/>
      <c r="D102" s="89"/>
      <c r="E102" s="89"/>
      <c r="F102" s="89"/>
      <c r="G102" s="89"/>
      <c r="H102" s="396"/>
      <c r="I102" s="799"/>
      <c r="J102" s="396"/>
      <c r="K102" s="396"/>
      <c r="L102" s="794" t="str">
        <f t="shared" si="11"/>
        <v/>
      </c>
      <c r="M102" s="795"/>
    </row>
    <row r="103" spans="1:13">
      <c r="A103" s="86"/>
      <c r="B103" s="86"/>
      <c r="C103" s="88"/>
      <c r="D103" s="89"/>
      <c r="E103" s="89"/>
      <c r="F103" s="89"/>
      <c r="G103" s="89"/>
      <c r="H103" s="396"/>
      <c r="I103" s="799"/>
      <c r="J103" s="396"/>
      <c r="K103" s="396"/>
      <c r="L103" s="794" t="str">
        <f t="shared" si="11"/>
        <v/>
      </c>
      <c r="M103" s="795"/>
    </row>
    <row r="104" spans="1:13">
      <c r="A104" s="86"/>
      <c r="B104" s="86"/>
      <c r="C104" s="88"/>
      <c r="D104" s="89"/>
      <c r="E104" s="89"/>
      <c r="F104" s="89"/>
      <c r="G104" s="89"/>
      <c r="H104" s="396"/>
      <c r="I104" s="799"/>
      <c r="J104" s="396"/>
      <c r="K104" s="396"/>
      <c r="L104" s="794" t="str">
        <f t="shared" si="11"/>
        <v/>
      </c>
      <c r="M104" s="795"/>
    </row>
    <row r="105" spans="1:13">
      <c r="A105" s="86"/>
      <c r="B105" s="86"/>
      <c r="C105" s="88"/>
      <c r="D105" s="89"/>
      <c r="E105" s="89"/>
      <c r="F105" s="89"/>
      <c r="G105" s="89"/>
      <c r="H105" s="396"/>
      <c r="I105" s="799"/>
      <c r="J105" s="396"/>
      <c r="K105" s="396"/>
      <c r="L105" s="794" t="str">
        <f t="shared" si="11"/>
        <v/>
      </c>
      <c r="M105" s="795"/>
    </row>
    <row r="106" spans="1:13">
      <c r="A106" s="86"/>
      <c r="B106" s="86"/>
      <c r="C106" s="88"/>
      <c r="D106" s="89"/>
      <c r="E106" s="89"/>
      <c r="F106" s="89"/>
      <c r="G106" s="89"/>
      <c r="H106" s="396"/>
      <c r="I106" s="799"/>
      <c r="J106" s="396"/>
      <c r="K106" s="396"/>
      <c r="L106" s="794" t="str">
        <f t="shared" si="11"/>
        <v/>
      </c>
      <c r="M106" s="795"/>
    </row>
    <row r="107" spans="1:13">
      <c r="A107" s="86"/>
      <c r="B107" s="86"/>
      <c r="C107" s="88"/>
      <c r="D107" s="89"/>
      <c r="E107" s="89"/>
      <c r="F107" s="89"/>
      <c r="G107" s="89"/>
      <c r="H107" s="396"/>
      <c r="I107" s="799"/>
      <c r="J107" s="396"/>
      <c r="K107" s="396"/>
      <c r="L107" s="794" t="str">
        <f t="shared" si="11"/>
        <v/>
      </c>
      <c r="M107" s="795"/>
    </row>
    <row r="108" spans="1:13">
      <c r="A108" s="86"/>
      <c r="B108" s="86"/>
      <c r="C108" s="88"/>
      <c r="D108" s="89"/>
      <c r="E108" s="89"/>
      <c r="F108" s="89"/>
      <c r="G108" s="89"/>
      <c r="H108" s="396"/>
      <c r="I108" s="799"/>
      <c r="J108" s="396"/>
      <c r="K108" s="396"/>
      <c r="L108" s="794" t="str">
        <f t="shared" si="11"/>
        <v/>
      </c>
      <c r="M108" s="795"/>
    </row>
    <row r="109" spans="1:13">
      <c r="A109" s="86"/>
      <c r="B109" s="86"/>
      <c r="C109" s="88"/>
      <c r="D109" s="89"/>
      <c r="E109" s="89"/>
      <c r="F109" s="89"/>
      <c r="G109" s="89"/>
      <c r="H109" s="396"/>
      <c r="I109" s="799"/>
      <c r="J109" s="396"/>
      <c r="K109" s="396"/>
      <c r="L109" s="794" t="str">
        <f t="shared" si="11"/>
        <v/>
      </c>
      <c r="M109" s="795"/>
    </row>
    <row r="110" spans="1:13">
      <c r="A110" s="86"/>
      <c r="B110" s="86"/>
      <c r="C110" s="88"/>
      <c r="D110" s="89"/>
      <c r="E110" s="89"/>
      <c r="F110" s="89"/>
      <c r="G110" s="89"/>
      <c r="H110" s="396"/>
      <c r="I110" s="799"/>
      <c r="J110" s="396"/>
      <c r="K110" s="396"/>
      <c r="L110" s="794" t="str">
        <f t="shared" si="11"/>
        <v/>
      </c>
      <c r="M110" s="795"/>
    </row>
    <row r="111" spans="1:13">
      <c r="A111" s="86"/>
      <c r="B111" s="86"/>
      <c r="C111" s="88"/>
      <c r="D111" s="89"/>
      <c r="E111" s="89"/>
      <c r="F111" s="89"/>
      <c r="G111" s="89"/>
      <c r="H111" s="396"/>
      <c r="I111" s="799"/>
      <c r="J111" s="396"/>
      <c r="K111" s="396"/>
      <c r="L111" s="794" t="str">
        <f t="shared" si="11"/>
        <v/>
      </c>
      <c r="M111" s="795"/>
    </row>
    <row r="112" spans="1:13">
      <c r="A112" s="86"/>
      <c r="B112" s="86"/>
      <c r="C112" s="88"/>
      <c r="D112" s="89"/>
      <c r="E112" s="89"/>
      <c r="F112" s="89"/>
      <c r="G112" s="89"/>
      <c r="H112" s="396"/>
      <c r="I112" s="799"/>
      <c r="J112" s="396"/>
      <c r="K112" s="396"/>
      <c r="L112" s="794" t="str">
        <f t="shared" si="11"/>
        <v/>
      </c>
      <c r="M112" s="795"/>
    </row>
    <row r="113" spans="1:13">
      <c r="A113" s="86"/>
      <c r="B113" s="86"/>
      <c r="C113" s="88"/>
      <c r="D113" s="89"/>
      <c r="E113" s="89"/>
      <c r="F113" s="89"/>
      <c r="G113" s="89"/>
      <c r="H113" s="396"/>
      <c r="I113" s="799"/>
      <c r="J113" s="396"/>
      <c r="K113" s="396"/>
      <c r="L113" s="794" t="str">
        <f t="shared" si="11"/>
        <v/>
      </c>
      <c r="M113" s="795"/>
    </row>
    <row r="114" spans="1:13">
      <c r="A114" s="86"/>
      <c r="B114" s="86"/>
      <c r="C114" s="88"/>
      <c r="D114" s="89"/>
      <c r="E114" s="89"/>
      <c r="F114" s="89"/>
      <c r="G114" s="89"/>
      <c r="H114" s="396"/>
      <c r="I114" s="799"/>
      <c r="J114" s="396"/>
      <c r="K114" s="396"/>
      <c r="L114" s="794" t="str">
        <f t="shared" si="11"/>
        <v/>
      </c>
      <c r="M114" s="795"/>
    </row>
    <row r="115" spans="1:13">
      <c r="A115" s="86"/>
      <c r="B115" s="86"/>
      <c r="C115" s="88"/>
      <c r="D115" s="89"/>
      <c r="E115" s="89"/>
      <c r="F115" s="89"/>
      <c r="G115" s="89"/>
      <c r="H115" s="396"/>
      <c r="I115" s="799"/>
      <c r="J115" s="396"/>
      <c r="K115" s="396"/>
      <c r="L115" s="794" t="str">
        <f t="shared" si="11"/>
        <v/>
      </c>
      <c r="M115" s="795"/>
    </row>
    <row r="116" spans="1:13">
      <c r="A116" s="86"/>
      <c r="B116" s="86"/>
      <c r="C116" s="88"/>
      <c r="D116" s="89"/>
      <c r="E116" s="89"/>
      <c r="F116" s="89"/>
      <c r="G116" s="89"/>
      <c r="H116" s="89"/>
      <c r="I116" s="799"/>
      <c r="J116" s="89"/>
      <c r="K116" s="91"/>
      <c r="L116" s="794" t="str">
        <f t="shared" si="11"/>
        <v/>
      </c>
      <c r="M116" s="795"/>
    </row>
    <row r="117" spans="1:13">
      <c r="A117" s="86"/>
      <c r="B117" s="86"/>
      <c r="C117" s="88"/>
      <c r="D117" s="89"/>
      <c r="E117" s="89"/>
      <c r="F117" s="89"/>
      <c r="G117" s="89"/>
      <c r="H117" s="89"/>
      <c r="I117" s="799"/>
      <c r="J117" s="89"/>
      <c r="K117" s="91"/>
      <c r="L117" s="796" t="str">
        <f t="shared" si="11"/>
        <v/>
      </c>
      <c r="M117" s="797"/>
    </row>
    <row r="118" spans="1:13" ht="12.75" customHeight="1">
      <c r="A118" s="1061" t="s">
        <v>1686</v>
      </c>
      <c r="B118" s="1061"/>
      <c r="C118" s="1061"/>
      <c r="D118" s="1061"/>
      <c r="E118" s="1061"/>
      <c r="F118" s="1061"/>
      <c r="G118" s="1061"/>
    </row>
  </sheetData>
  <mergeCells count="2">
    <mergeCell ref="A118:G118"/>
    <mergeCell ref="E14:G14"/>
  </mergeCells>
  <conditionalFormatting sqref="T17:AB47">
    <cfRule type="cellIs" dxfId="0" priority="1" operator="equal">
      <formula>0</formula>
    </cfRule>
  </conditionalFormatting>
  <dataValidations count="2">
    <dataValidation type="list" allowBlank="1" showInputMessage="1" showErrorMessage="1" sqref="D18:D117" xr:uid="{00000000-0002-0000-0000-000000000000}">
      <formula1>$N$6:$N$10</formula1>
    </dataValidation>
    <dataValidation type="list" allowBlank="1" showInputMessage="1" showErrorMessage="1" sqref="Y15" xr:uid="{00000000-0002-0000-0000-000001000000}">
      <formula1>$AG$15:$AG$16</formula1>
    </dataValidation>
  </dataValidations>
  <pageMargins left="0.39370078740157483" right="0.39370078740157483" top="0.74803149606299213" bottom="0.74803149606299213" header="0.31496062992125984" footer="0.31496062992125984"/>
  <pageSetup scale="48" orientation="portrait" r:id="rId1"/>
  <colBreaks count="1" manualBreakCount="1">
    <brk id="1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4D6F8-B483-4A41-B473-500F74ED49D5}">
  <dimension ref="A1:E798"/>
  <sheetViews>
    <sheetView showGridLines="0" workbookViewId="0">
      <selection activeCell="A2" sqref="A2:A4"/>
    </sheetView>
  </sheetViews>
  <sheetFormatPr defaultRowHeight="13.2"/>
  <cols>
    <col min="1" max="1" width="10" bestFit="1" customWidth="1"/>
    <col min="2" max="2" width="55.44140625" bestFit="1" customWidth="1"/>
    <col min="3" max="3" width="15.21875" customWidth="1"/>
    <col min="4" max="4" width="14.88671875" customWidth="1"/>
  </cols>
  <sheetData>
    <row r="1" spans="1:5" ht="15.6">
      <c r="A1" s="1036" t="s">
        <v>2517</v>
      </c>
    </row>
    <row r="2" spans="1:5">
      <c r="A2" s="1283" t="s">
        <v>786</v>
      </c>
      <c r="B2" s="1283" t="s">
        <v>348</v>
      </c>
      <c r="C2" s="1281" t="s">
        <v>2505</v>
      </c>
      <c r="D2" s="1281" t="s">
        <v>2506</v>
      </c>
      <c r="E2" s="1281" t="s">
        <v>2508</v>
      </c>
    </row>
    <row r="3" spans="1:5">
      <c r="A3" s="1283"/>
      <c r="B3" s="1283"/>
      <c r="C3" s="1282"/>
      <c r="D3" s="1282"/>
      <c r="E3" s="1282"/>
    </row>
    <row r="4" spans="1:5">
      <c r="A4" s="1283"/>
      <c r="B4" s="1283"/>
      <c r="C4" s="1046" t="s">
        <v>2507</v>
      </c>
      <c r="D4" s="1046" t="s">
        <v>2507</v>
      </c>
      <c r="E4" s="1282"/>
    </row>
    <row r="5" spans="1:5">
      <c r="A5" s="1026" t="s">
        <v>1164</v>
      </c>
      <c r="B5" s="1027" t="s">
        <v>1165</v>
      </c>
      <c r="C5" s="1047">
        <v>484.5</v>
      </c>
      <c r="D5" s="1047">
        <v>560</v>
      </c>
      <c r="E5" s="1048">
        <f t="shared" ref="E5:E64" si="0">D5/C5-1</f>
        <v>0.15583075335397312</v>
      </c>
    </row>
    <row r="6" spans="1:5">
      <c r="A6" s="1026" t="s">
        <v>1167</v>
      </c>
      <c r="B6" s="1028" t="s">
        <v>1168</v>
      </c>
      <c r="C6" s="1047">
        <v>192.85</v>
      </c>
      <c r="D6" s="1047">
        <v>195</v>
      </c>
      <c r="E6" s="1048">
        <f t="shared" si="0"/>
        <v>1.114856105781703E-2</v>
      </c>
    </row>
    <row r="7" spans="1:5">
      <c r="A7" s="1026" t="s">
        <v>1232</v>
      </c>
      <c r="B7" s="1028" t="s">
        <v>1233</v>
      </c>
      <c r="C7" s="1047">
        <v>27.549999999999997</v>
      </c>
      <c r="D7" s="1047">
        <v>38</v>
      </c>
      <c r="E7" s="1048">
        <f t="shared" si="0"/>
        <v>0.3793103448275863</v>
      </c>
    </row>
    <row r="8" spans="1:5">
      <c r="A8" s="1026" t="s">
        <v>1235</v>
      </c>
      <c r="B8" s="1028" t="s">
        <v>1236</v>
      </c>
      <c r="C8" s="1047">
        <v>33.25</v>
      </c>
      <c r="D8" s="1047">
        <v>46</v>
      </c>
      <c r="E8" s="1048">
        <f t="shared" si="0"/>
        <v>0.38345864661654128</v>
      </c>
    </row>
    <row r="9" spans="1:5">
      <c r="A9" s="1026" t="s">
        <v>1238</v>
      </c>
      <c r="B9" s="1028" t="s">
        <v>1239</v>
      </c>
      <c r="C9" s="1047">
        <v>53.199999999999996</v>
      </c>
      <c r="D9" s="1047">
        <v>76</v>
      </c>
      <c r="E9" s="1048">
        <f t="shared" si="0"/>
        <v>0.4285714285714286</v>
      </c>
    </row>
    <row r="10" spans="1:5">
      <c r="A10" s="1026" t="s">
        <v>1241</v>
      </c>
      <c r="B10" s="1028" t="s">
        <v>1242</v>
      </c>
      <c r="C10" s="1047">
        <v>57</v>
      </c>
      <c r="D10" s="1047">
        <v>78</v>
      </c>
      <c r="E10" s="1048">
        <f t="shared" si="0"/>
        <v>0.36842105263157898</v>
      </c>
    </row>
    <row r="11" spans="1:5">
      <c r="A11" s="1026" t="s">
        <v>1243</v>
      </c>
      <c r="B11" s="1028" t="s">
        <v>1244</v>
      </c>
      <c r="C11" s="1047">
        <v>31</v>
      </c>
      <c r="D11" s="1047">
        <v>42</v>
      </c>
      <c r="E11" s="1048">
        <f t="shared" si="0"/>
        <v>0.35483870967741926</v>
      </c>
    </row>
    <row r="12" spans="1:5">
      <c r="A12" s="1026" t="s">
        <v>1250</v>
      </c>
      <c r="B12" s="1028" t="s">
        <v>1210</v>
      </c>
      <c r="C12" s="1047">
        <v>47.5</v>
      </c>
      <c r="D12" s="1047">
        <v>52</v>
      </c>
      <c r="E12" s="1048">
        <f t="shared" si="0"/>
        <v>9.473684210526323E-2</v>
      </c>
    </row>
    <row r="13" spans="1:5">
      <c r="A13" s="1026" t="s">
        <v>1251</v>
      </c>
      <c r="B13" s="1028" t="s">
        <v>1212</v>
      </c>
      <c r="C13" s="1047">
        <v>47.5</v>
      </c>
      <c r="D13" s="1047">
        <v>52</v>
      </c>
      <c r="E13" s="1048">
        <f t="shared" si="0"/>
        <v>9.473684210526323E-2</v>
      </c>
    </row>
    <row r="14" spans="1:5">
      <c r="A14" s="1026" t="s">
        <v>1775</v>
      </c>
      <c r="B14" s="1028" t="s">
        <v>1774</v>
      </c>
      <c r="C14" s="1047">
        <v>47.5</v>
      </c>
      <c r="D14" s="1047">
        <v>52</v>
      </c>
      <c r="E14" s="1048">
        <f t="shared" si="0"/>
        <v>9.473684210526323E-2</v>
      </c>
    </row>
    <row r="15" spans="1:5">
      <c r="A15" s="1026" t="s">
        <v>1252</v>
      </c>
      <c r="B15" s="1028" t="s">
        <v>1213</v>
      </c>
      <c r="C15" s="1047">
        <v>47.5</v>
      </c>
      <c r="D15" s="1047">
        <v>52</v>
      </c>
      <c r="E15" s="1048">
        <f t="shared" si="0"/>
        <v>9.473684210526323E-2</v>
      </c>
    </row>
    <row r="16" spans="1:5">
      <c r="A16" s="1026" t="s">
        <v>1761</v>
      </c>
      <c r="B16" s="1028" t="s">
        <v>1762</v>
      </c>
      <c r="C16" s="1047">
        <v>167.2</v>
      </c>
      <c r="D16" s="1047">
        <v>196</v>
      </c>
      <c r="E16" s="1048">
        <f t="shared" si="0"/>
        <v>0.17224880382775121</v>
      </c>
    </row>
    <row r="17" spans="1:5">
      <c r="A17" s="1026" t="s">
        <v>1177</v>
      </c>
      <c r="B17" s="1028" t="s">
        <v>1178</v>
      </c>
      <c r="C17" s="1047">
        <v>167.2</v>
      </c>
      <c r="D17" s="1047">
        <v>196</v>
      </c>
      <c r="E17" s="1048">
        <f t="shared" si="0"/>
        <v>0.17224880382775121</v>
      </c>
    </row>
    <row r="18" spans="1:5">
      <c r="A18" s="1026" t="s">
        <v>1182</v>
      </c>
      <c r="B18" s="1028" t="s">
        <v>1183</v>
      </c>
      <c r="C18" s="1047">
        <v>167.2</v>
      </c>
      <c r="D18" s="1047">
        <v>196</v>
      </c>
      <c r="E18" s="1048">
        <f t="shared" si="0"/>
        <v>0.17224880382775121</v>
      </c>
    </row>
    <row r="19" spans="1:5">
      <c r="A19" s="1026" t="s">
        <v>1186</v>
      </c>
      <c r="B19" s="1028" t="s">
        <v>1187</v>
      </c>
      <c r="C19" s="1047">
        <v>167.2</v>
      </c>
      <c r="D19" s="1047">
        <v>196</v>
      </c>
      <c r="E19" s="1048">
        <f t="shared" si="0"/>
        <v>0.17224880382775121</v>
      </c>
    </row>
    <row r="20" spans="1:5">
      <c r="A20" s="1026" t="s">
        <v>1191</v>
      </c>
      <c r="B20" s="1028" t="s">
        <v>1192</v>
      </c>
      <c r="C20" s="1047">
        <v>202.35</v>
      </c>
      <c r="D20" s="1047">
        <v>205</v>
      </c>
      <c r="E20" s="1048">
        <f t="shared" si="0"/>
        <v>1.309612058314813E-2</v>
      </c>
    </row>
    <row r="21" spans="1:5">
      <c r="A21" s="1026" t="s">
        <v>1196</v>
      </c>
      <c r="B21" s="1028" t="s">
        <v>1197</v>
      </c>
      <c r="C21" s="1047">
        <v>202.35</v>
      </c>
      <c r="D21" s="1047">
        <v>205</v>
      </c>
      <c r="E21" s="1048">
        <f t="shared" si="0"/>
        <v>1.309612058314813E-2</v>
      </c>
    </row>
    <row r="22" spans="1:5">
      <c r="A22" s="1026" t="s">
        <v>1200</v>
      </c>
      <c r="B22" s="1028" t="s">
        <v>1201</v>
      </c>
      <c r="C22" s="1047">
        <v>202.35</v>
      </c>
      <c r="D22" s="1047">
        <v>205</v>
      </c>
      <c r="E22" s="1048">
        <f t="shared" si="0"/>
        <v>1.309612058314813E-2</v>
      </c>
    </row>
    <row r="23" spans="1:5">
      <c r="A23" s="1026" t="s">
        <v>1204</v>
      </c>
      <c r="B23" s="1028" t="s">
        <v>1205</v>
      </c>
      <c r="C23" s="1047">
        <v>202.35</v>
      </c>
      <c r="D23" s="1047">
        <v>205</v>
      </c>
      <c r="E23" s="1048">
        <f t="shared" si="0"/>
        <v>1.309612058314813E-2</v>
      </c>
    </row>
    <row r="24" spans="1:5">
      <c r="A24" s="1026" t="s">
        <v>1216</v>
      </c>
      <c r="B24" s="1028" t="s">
        <v>1217</v>
      </c>
      <c r="C24" s="1047">
        <v>448.4</v>
      </c>
      <c r="D24" s="1047">
        <v>570</v>
      </c>
      <c r="E24" s="1048">
        <f t="shared" si="0"/>
        <v>0.27118644067796627</v>
      </c>
    </row>
    <row r="25" spans="1:5">
      <c r="A25" s="1026" t="s">
        <v>1772</v>
      </c>
      <c r="B25" s="1028" t="s">
        <v>2082</v>
      </c>
      <c r="C25" s="1047">
        <v>418.95</v>
      </c>
      <c r="D25" s="1047">
        <v>516</v>
      </c>
      <c r="E25" s="1048">
        <f t="shared" si="0"/>
        <v>0.23165055495882569</v>
      </c>
    </row>
    <row r="26" spans="1:5">
      <c r="A26" s="1026" t="s">
        <v>1773</v>
      </c>
      <c r="B26" s="1028" t="s">
        <v>2083</v>
      </c>
      <c r="C26" s="1047">
        <v>418.95</v>
      </c>
      <c r="D26" s="1047">
        <v>470</v>
      </c>
      <c r="E26" s="1048">
        <f t="shared" si="0"/>
        <v>0.12185224967179864</v>
      </c>
    </row>
    <row r="27" spans="1:5">
      <c r="A27" s="1026" t="s">
        <v>1892</v>
      </c>
      <c r="B27" s="1028" t="s">
        <v>2084</v>
      </c>
      <c r="C27" s="1047">
        <v>418.95</v>
      </c>
      <c r="D27" s="1047">
        <v>460</v>
      </c>
      <c r="E27" s="1048">
        <f t="shared" si="0"/>
        <v>9.7983052870270981E-2</v>
      </c>
    </row>
    <row r="28" spans="1:5">
      <c r="A28" s="1026" t="s">
        <v>1893</v>
      </c>
      <c r="B28" s="1028" t="s">
        <v>1744</v>
      </c>
      <c r="C28" s="1047">
        <v>470.82</v>
      </c>
      <c r="D28" s="1047">
        <v>592</v>
      </c>
      <c r="E28" s="1048">
        <f t="shared" si="0"/>
        <v>0.25738073998555722</v>
      </c>
    </row>
    <row r="29" spans="1:5">
      <c r="A29" s="1029"/>
      <c r="B29" s="1030" t="s">
        <v>2085</v>
      </c>
      <c r="C29" s="1047"/>
      <c r="D29" s="1047">
        <v>746</v>
      </c>
      <c r="E29" s="1048"/>
    </row>
    <row r="30" spans="1:5">
      <c r="A30" s="1029"/>
      <c r="B30" s="1030" t="s">
        <v>2086</v>
      </c>
      <c r="C30" s="1047"/>
      <c r="D30" s="1047">
        <v>674</v>
      </c>
      <c r="E30" s="1048"/>
    </row>
    <row r="31" spans="1:5">
      <c r="A31" s="1029"/>
      <c r="B31" s="1030" t="s">
        <v>2087</v>
      </c>
      <c r="C31" s="1047"/>
      <c r="D31" s="1047">
        <v>572</v>
      </c>
      <c r="E31" s="1048"/>
    </row>
    <row r="32" spans="1:5">
      <c r="A32" s="1029"/>
      <c r="B32" s="1030" t="s">
        <v>2088</v>
      </c>
      <c r="C32" s="1047"/>
      <c r="D32" s="1047">
        <v>542</v>
      </c>
      <c r="E32" s="1048"/>
    </row>
    <row r="33" spans="1:5">
      <c r="A33" s="1026" t="s">
        <v>1788</v>
      </c>
      <c r="B33" s="1028" t="s">
        <v>1791</v>
      </c>
      <c r="C33" s="1047">
        <v>83.6</v>
      </c>
      <c r="D33" s="1047">
        <v>88</v>
      </c>
      <c r="E33" s="1048">
        <f t="shared" si="0"/>
        <v>5.2631578947368585E-2</v>
      </c>
    </row>
    <row r="34" spans="1:5">
      <c r="A34" s="1026" t="s">
        <v>1789</v>
      </c>
      <c r="B34" s="1028" t="s">
        <v>1792</v>
      </c>
      <c r="C34" s="1047">
        <v>34.199999999999996</v>
      </c>
      <c r="D34" s="1047">
        <v>42</v>
      </c>
      <c r="E34" s="1048">
        <f t="shared" si="0"/>
        <v>0.22807017543859653</v>
      </c>
    </row>
    <row r="35" spans="1:5">
      <c r="A35" s="1026" t="s">
        <v>959</v>
      </c>
      <c r="B35" s="1028" t="s">
        <v>960</v>
      </c>
      <c r="C35" s="1047">
        <v>510</v>
      </c>
      <c r="D35" s="1047">
        <v>566</v>
      </c>
      <c r="E35" s="1048">
        <f t="shared" si="0"/>
        <v>0.1098039215686275</v>
      </c>
    </row>
    <row r="36" spans="1:5">
      <c r="A36" s="1029" t="s">
        <v>964</v>
      </c>
      <c r="B36" s="1030" t="s">
        <v>2089</v>
      </c>
      <c r="C36" s="1047">
        <v>203</v>
      </c>
      <c r="D36" s="1047">
        <v>234</v>
      </c>
      <c r="E36" s="1048">
        <f t="shared" si="0"/>
        <v>0.15270935960591125</v>
      </c>
    </row>
    <row r="37" spans="1:5">
      <c r="A37" s="1026" t="s">
        <v>885</v>
      </c>
      <c r="B37" s="1028" t="s">
        <v>884</v>
      </c>
      <c r="C37" s="1047">
        <v>35</v>
      </c>
      <c r="D37" s="1047">
        <v>46</v>
      </c>
      <c r="E37" s="1048">
        <f t="shared" si="0"/>
        <v>0.31428571428571428</v>
      </c>
    </row>
    <row r="38" spans="1:5">
      <c r="A38" s="1026" t="s">
        <v>1005</v>
      </c>
      <c r="B38" s="1028" t="s">
        <v>2090</v>
      </c>
      <c r="C38" s="1047">
        <v>29</v>
      </c>
      <c r="D38" s="1047">
        <v>38</v>
      </c>
      <c r="E38" s="1048">
        <f t="shared" si="0"/>
        <v>0.31034482758620685</v>
      </c>
    </row>
    <row r="39" spans="1:5">
      <c r="A39" s="1029" t="s">
        <v>553</v>
      </c>
      <c r="B39" s="1030" t="s">
        <v>812</v>
      </c>
      <c r="C39" s="1047">
        <v>47</v>
      </c>
      <c r="D39" s="1047">
        <v>60</v>
      </c>
      <c r="E39" s="1048">
        <f t="shared" si="0"/>
        <v>0.27659574468085113</v>
      </c>
    </row>
    <row r="40" spans="1:5">
      <c r="A40" s="1029" t="s">
        <v>866</v>
      </c>
      <c r="B40" s="1030" t="s">
        <v>395</v>
      </c>
      <c r="C40" s="1047">
        <v>187</v>
      </c>
      <c r="D40" s="1047">
        <v>216</v>
      </c>
      <c r="E40" s="1048">
        <f t="shared" si="0"/>
        <v>0.15508021390374327</v>
      </c>
    </row>
    <row r="41" spans="1:5">
      <c r="A41" s="1029" t="s">
        <v>2091</v>
      </c>
      <c r="B41" s="1030" t="s">
        <v>2092</v>
      </c>
      <c r="C41" s="1047">
        <v>187</v>
      </c>
      <c r="D41" s="1047">
        <v>216</v>
      </c>
      <c r="E41" s="1048">
        <f t="shared" si="0"/>
        <v>0.15508021390374327</v>
      </c>
    </row>
    <row r="42" spans="1:5">
      <c r="A42" s="1029" t="s">
        <v>878</v>
      </c>
      <c r="B42" s="1030" t="s">
        <v>893</v>
      </c>
      <c r="C42" s="1047">
        <v>93</v>
      </c>
      <c r="D42" s="1047">
        <v>104</v>
      </c>
      <c r="E42" s="1048">
        <f t="shared" si="0"/>
        <v>0.11827956989247301</v>
      </c>
    </row>
    <row r="43" spans="1:5">
      <c r="A43" s="1029" t="s">
        <v>554</v>
      </c>
      <c r="B43" s="1030" t="s">
        <v>547</v>
      </c>
      <c r="C43" s="1047">
        <v>49</v>
      </c>
      <c r="D43" s="1047">
        <v>64</v>
      </c>
      <c r="E43" s="1048">
        <f t="shared" si="0"/>
        <v>0.30612244897959173</v>
      </c>
    </row>
    <row r="44" spans="1:5">
      <c r="A44" s="1029" t="s">
        <v>561</v>
      </c>
      <c r="B44" s="1030" t="s">
        <v>150</v>
      </c>
      <c r="C44" s="1047">
        <v>63</v>
      </c>
      <c r="D44" s="1047">
        <v>74</v>
      </c>
      <c r="E44" s="1048">
        <f t="shared" si="0"/>
        <v>0.17460317460317465</v>
      </c>
    </row>
    <row r="45" spans="1:5">
      <c r="A45" s="1026" t="s">
        <v>556</v>
      </c>
      <c r="B45" s="1028" t="s">
        <v>343</v>
      </c>
      <c r="C45" s="1047">
        <v>50</v>
      </c>
      <c r="D45" s="1047">
        <v>54</v>
      </c>
      <c r="E45" s="1048">
        <f t="shared" si="0"/>
        <v>8.0000000000000071E-2</v>
      </c>
    </row>
    <row r="46" spans="1:5">
      <c r="A46" s="1026" t="s">
        <v>557</v>
      </c>
      <c r="B46" s="1028" t="s">
        <v>767</v>
      </c>
      <c r="C46" s="1047">
        <v>50</v>
      </c>
      <c r="D46" s="1047">
        <v>54</v>
      </c>
      <c r="E46" s="1048">
        <f t="shared" si="0"/>
        <v>8.0000000000000071E-2</v>
      </c>
    </row>
    <row r="47" spans="1:5">
      <c r="A47" s="1026" t="s">
        <v>559</v>
      </c>
      <c r="B47" s="1028" t="s">
        <v>560</v>
      </c>
      <c r="C47" s="1047">
        <v>50</v>
      </c>
      <c r="D47" s="1047">
        <v>54</v>
      </c>
      <c r="E47" s="1048">
        <f t="shared" si="0"/>
        <v>8.0000000000000071E-2</v>
      </c>
    </row>
    <row r="48" spans="1:5">
      <c r="A48" s="1026" t="s">
        <v>558</v>
      </c>
      <c r="B48" s="1028" t="s">
        <v>471</v>
      </c>
      <c r="C48" s="1047">
        <v>50</v>
      </c>
      <c r="D48" s="1047">
        <v>54</v>
      </c>
      <c r="E48" s="1048">
        <f t="shared" si="0"/>
        <v>8.0000000000000071E-2</v>
      </c>
    </row>
    <row r="49" spans="1:5">
      <c r="A49" s="1026" t="s">
        <v>852</v>
      </c>
      <c r="B49" s="1028" t="s">
        <v>2093</v>
      </c>
      <c r="C49" s="1047">
        <v>176</v>
      </c>
      <c r="D49" s="1047">
        <v>214</v>
      </c>
      <c r="E49" s="1048">
        <f t="shared" si="0"/>
        <v>0.21590909090909083</v>
      </c>
    </row>
    <row r="50" spans="1:5">
      <c r="A50" s="1026" t="s">
        <v>853</v>
      </c>
      <c r="B50" s="1028" t="s">
        <v>2094</v>
      </c>
      <c r="C50" s="1047">
        <v>176</v>
      </c>
      <c r="D50" s="1047">
        <v>214</v>
      </c>
      <c r="E50" s="1048">
        <f t="shared" si="0"/>
        <v>0.21590909090909083</v>
      </c>
    </row>
    <row r="51" spans="1:5">
      <c r="A51" s="1026" t="s">
        <v>854</v>
      </c>
      <c r="B51" s="1028" t="s">
        <v>2095</v>
      </c>
      <c r="C51" s="1047">
        <v>176</v>
      </c>
      <c r="D51" s="1047">
        <v>214</v>
      </c>
      <c r="E51" s="1048">
        <f t="shared" si="0"/>
        <v>0.21590909090909083</v>
      </c>
    </row>
    <row r="52" spans="1:5">
      <c r="A52" s="1026" t="s">
        <v>856</v>
      </c>
      <c r="B52" s="1028" t="s">
        <v>2096</v>
      </c>
      <c r="C52" s="1047">
        <v>176</v>
      </c>
      <c r="D52" s="1047">
        <v>214</v>
      </c>
      <c r="E52" s="1048">
        <f t="shared" si="0"/>
        <v>0.21590909090909083</v>
      </c>
    </row>
    <row r="53" spans="1:5">
      <c r="A53" s="1029" t="s">
        <v>858</v>
      </c>
      <c r="B53" s="1030" t="s">
        <v>2097</v>
      </c>
      <c r="C53" s="1047">
        <v>213</v>
      </c>
      <c r="D53" s="1047">
        <v>258</v>
      </c>
      <c r="E53" s="1048">
        <f t="shared" si="0"/>
        <v>0.21126760563380276</v>
      </c>
    </row>
    <row r="54" spans="1:5">
      <c r="A54" s="1029" t="s">
        <v>860</v>
      </c>
      <c r="B54" s="1030" t="s">
        <v>2098</v>
      </c>
      <c r="C54" s="1047">
        <v>213</v>
      </c>
      <c r="D54" s="1047">
        <v>258</v>
      </c>
      <c r="E54" s="1048">
        <f t="shared" si="0"/>
        <v>0.21126760563380276</v>
      </c>
    </row>
    <row r="55" spans="1:5">
      <c r="A55" s="1029" t="s">
        <v>862</v>
      </c>
      <c r="B55" s="1030" t="s">
        <v>2099</v>
      </c>
      <c r="C55" s="1047">
        <v>213</v>
      </c>
      <c r="D55" s="1047">
        <v>258</v>
      </c>
      <c r="E55" s="1048">
        <f t="shared" si="0"/>
        <v>0.21126760563380276</v>
      </c>
    </row>
    <row r="56" spans="1:5">
      <c r="A56" s="1029" t="s">
        <v>864</v>
      </c>
      <c r="B56" s="1030" t="s">
        <v>2100</v>
      </c>
      <c r="C56" s="1047">
        <v>213</v>
      </c>
      <c r="D56" s="1047">
        <v>258</v>
      </c>
      <c r="E56" s="1048">
        <f t="shared" si="0"/>
        <v>0.21126760563380276</v>
      </c>
    </row>
    <row r="57" spans="1:5">
      <c r="A57" s="1026" t="s">
        <v>998</v>
      </c>
      <c r="B57" s="1028" t="s">
        <v>2101</v>
      </c>
      <c r="C57" s="1047">
        <v>472</v>
      </c>
      <c r="D57" s="1047">
        <v>594</v>
      </c>
      <c r="E57" s="1048">
        <f t="shared" si="0"/>
        <v>0.25847457627118642</v>
      </c>
    </row>
    <row r="58" spans="1:5">
      <c r="A58" s="1026" t="s">
        <v>1666</v>
      </c>
      <c r="B58" s="1028" t="s">
        <v>1663</v>
      </c>
      <c r="C58" s="1047">
        <v>441</v>
      </c>
      <c r="D58" s="1047">
        <v>540</v>
      </c>
      <c r="E58" s="1048">
        <f t="shared" si="0"/>
        <v>0.22448979591836737</v>
      </c>
    </row>
    <row r="59" spans="1:5">
      <c r="A59" s="1026" t="s">
        <v>1667</v>
      </c>
      <c r="B59" s="1028" t="s">
        <v>1664</v>
      </c>
      <c r="C59" s="1047">
        <v>441</v>
      </c>
      <c r="D59" s="1047">
        <v>462</v>
      </c>
      <c r="E59" s="1048">
        <f t="shared" si="0"/>
        <v>4.7619047619047672E-2</v>
      </c>
    </row>
    <row r="60" spans="1:5">
      <c r="A60" s="1026" t="s">
        <v>1668</v>
      </c>
      <c r="B60" s="1028" t="s">
        <v>1665</v>
      </c>
      <c r="C60" s="1047">
        <v>441</v>
      </c>
      <c r="D60" s="1047">
        <v>441</v>
      </c>
      <c r="E60" s="1048">
        <f t="shared" si="0"/>
        <v>0</v>
      </c>
    </row>
    <row r="61" spans="1:5">
      <c r="A61" s="1026" t="s">
        <v>1743</v>
      </c>
      <c r="B61" s="1028" t="s">
        <v>2102</v>
      </c>
      <c r="C61" s="1047">
        <v>496</v>
      </c>
      <c r="D61" s="1047">
        <v>610</v>
      </c>
      <c r="E61" s="1048">
        <f t="shared" si="0"/>
        <v>0.22983870967741926</v>
      </c>
    </row>
    <row r="62" spans="1:5">
      <c r="A62" s="1026" t="s">
        <v>1766</v>
      </c>
      <c r="B62" s="1028" t="s">
        <v>2103</v>
      </c>
      <c r="C62" s="1047">
        <v>464</v>
      </c>
      <c r="D62" s="1047">
        <v>558</v>
      </c>
      <c r="E62" s="1048">
        <f t="shared" si="0"/>
        <v>0.20258620689655182</v>
      </c>
    </row>
    <row r="63" spans="1:5">
      <c r="A63" s="1026" t="s">
        <v>1768</v>
      </c>
      <c r="B63" s="1028" t="s">
        <v>2104</v>
      </c>
      <c r="C63" s="1047">
        <v>464</v>
      </c>
      <c r="D63" s="1047">
        <v>472</v>
      </c>
      <c r="E63" s="1048">
        <f t="shared" si="0"/>
        <v>1.7241379310344751E-2</v>
      </c>
    </row>
    <row r="64" spans="1:5">
      <c r="A64" s="1026" t="s">
        <v>1770</v>
      </c>
      <c r="B64" s="1028" t="s">
        <v>2105</v>
      </c>
      <c r="C64" s="1047">
        <v>464</v>
      </c>
      <c r="D64" s="1047">
        <v>464</v>
      </c>
      <c r="E64" s="1048">
        <f t="shared" si="0"/>
        <v>0</v>
      </c>
    </row>
    <row r="65" spans="1:5">
      <c r="A65" s="1029"/>
      <c r="B65" s="1030" t="s">
        <v>2106</v>
      </c>
      <c r="C65" s="1047"/>
      <c r="D65" s="1047">
        <v>776</v>
      </c>
      <c r="E65" s="1048"/>
    </row>
    <row r="66" spans="1:5">
      <c r="A66" s="1029"/>
      <c r="B66" s="1030" t="s">
        <v>2107</v>
      </c>
      <c r="C66" s="1047"/>
      <c r="D66" s="1047">
        <v>702</v>
      </c>
      <c r="E66" s="1048"/>
    </row>
    <row r="67" spans="1:5">
      <c r="A67" s="1029"/>
      <c r="B67" s="1030" t="s">
        <v>2108</v>
      </c>
      <c r="C67" s="1047"/>
      <c r="D67" s="1047">
        <v>600</v>
      </c>
      <c r="E67" s="1048"/>
    </row>
    <row r="68" spans="1:5">
      <c r="A68" s="1029"/>
      <c r="B68" s="1030" t="s">
        <v>2109</v>
      </c>
      <c r="C68" s="1047"/>
      <c r="D68" s="1047">
        <v>570</v>
      </c>
      <c r="E68" s="1048"/>
    </row>
    <row r="69" spans="1:5">
      <c r="A69" s="1042" t="s">
        <v>2110</v>
      </c>
      <c r="B69" s="1041" t="s">
        <v>2111</v>
      </c>
      <c r="C69" s="1047">
        <v>1280</v>
      </c>
      <c r="D69" s="1047">
        <v>1280</v>
      </c>
      <c r="E69" s="1048">
        <f t="shared" ref="E69:E128" si="1">D69/C69-1</f>
        <v>0</v>
      </c>
    </row>
    <row r="70" spans="1:5">
      <c r="A70" s="1029" t="s">
        <v>1752</v>
      </c>
      <c r="B70" s="1030" t="s">
        <v>1787</v>
      </c>
      <c r="C70" s="1047">
        <v>88</v>
      </c>
      <c r="D70" s="1047">
        <v>90</v>
      </c>
      <c r="E70" s="1048">
        <f t="shared" si="1"/>
        <v>2.2727272727272707E-2</v>
      </c>
    </row>
    <row r="71" spans="1:5">
      <c r="A71" s="1029" t="s">
        <v>1756</v>
      </c>
      <c r="B71" s="1030" t="s">
        <v>1757</v>
      </c>
      <c r="C71" s="1047">
        <v>36</v>
      </c>
      <c r="D71" s="1047">
        <v>42</v>
      </c>
      <c r="E71" s="1048">
        <f t="shared" si="1"/>
        <v>0.16666666666666674</v>
      </c>
    </row>
    <row r="72" spans="1:5">
      <c r="A72" s="1026">
        <v>512153</v>
      </c>
      <c r="B72" s="1027" t="s">
        <v>1838</v>
      </c>
      <c r="C72" s="1047">
        <v>64.900000000000006</v>
      </c>
      <c r="D72" s="1047">
        <v>70</v>
      </c>
      <c r="E72" s="1048">
        <f t="shared" si="1"/>
        <v>7.8582434514637756E-2</v>
      </c>
    </row>
    <row r="73" spans="1:5">
      <c r="A73" s="1026" t="s">
        <v>1246</v>
      </c>
      <c r="B73" s="1031" t="s">
        <v>1837</v>
      </c>
      <c r="C73" s="1047">
        <v>127.1</v>
      </c>
      <c r="D73" s="1047">
        <v>170</v>
      </c>
      <c r="E73" s="1048">
        <f t="shared" si="1"/>
        <v>0.33752950432730144</v>
      </c>
    </row>
    <row r="74" spans="1:5">
      <c r="A74" s="1026" t="s">
        <v>797</v>
      </c>
      <c r="B74" s="1031" t="s">
        <v>158</v>
      </c>
      <c r="C74" s="1047">
        <v>127.1</v>
      </c>
      <c r="D74" s="1047">
        <v>170</v>
      </c>
      <c r="E74" s="1048">
        <f t="shared" si="1"/>
        <v>0.33752950432730144</v>
      </c>
    </row>
    <row r="75" spans="1:5">
      <c r="A75" s="1026" t="s">
        <v>894</v>
      </c>
      <c r="B75" s="1032" t="s">
        <v>1074</v>
      </c>
      <c r="C75" s="1047">
        <v>247.45</v>
      </c>
      <c r="D75" s="1047">
        <v>266</v>
      </c>
      <c r="E75" s="1048">
        <f t="shared" si="1"/>
        <v>7.4964639321075E-2</v>
      </c>
    </row>
    <row r="76" spans="1:5">
      <c r="A76" s="1026" t="s">
        <v>344</v>
      </c>
      <c r="B76" s="1032" t="s">
        <v>1075</v>
      </c>
      <c r="C76" s="1047">
        <v>297.06</v>
      </c>
      <c r="D76" s="1047">
        <v>336</v>
      </c>
      <c r="E76" s="1048">
        <f t="shared" si="1"/>
        <v>0.13108462936780452</v>
      </c>
    </row>
    <row r="77" spans="1:5">
      <c r="A77" s="1033" t="s">
        <v>345</v>
      </c>
      <c r="B77" s="1034" t="s">
        <v>1077</v>
      </c>
      <c r="C77" s="1047">
        <v>205.84615384615387</v>
      </c>
      <c r="D77" s="1047">
        <v>286</v>
      </c>
      <c r="E77" s="1048">
        <f t="shared" si="1"/>
        <v>0.38938714499252591</v>
      </c>
    </row>
    <row r="78" spans="1:5">
      <c r="A78" s="1026" t="s">
        <v>498</v>
      </c>
      <c r="B78" s="1032" t="s">
        <v>847</v>
      </c>
      <c r="C78" s="1047">
        <v>64.900000000000006</v>
      </c>
      <c r="D78" s="1047">
        <v>70</v>
      </c>
      <c r="E78" s="1048">
        <f t="shared" si="1"/>
        <v>7.8582434514637756E-2</v>
      </c>
    </row>
    <row r="79" spans="1:5">
      <c r="A79" s="1026" t="s">
        <v>109</v>
      </c>
      <c r="B79" s="1032" t="s">
        <v>476</v>
      </c>
      <c r="C79" s="1047">
        <v>107.69230769230769</v>
      </c>
      <c r="D79" s="1049" t="s">
        <v>1601</v>
      </c>
      <c r="E79" s="1048"/>
    </row>
    <row r="80" spans="1:5">
      <c r="A80" s="1033" t="s">
        <v>1812</v>
      </c>
      <c r="B80" s="1034" t="s">
        <v>1813</v>
      </c>
      <c r="C80" s="1047">
        <v>199.44</v>
      </c>
      <c r="D80" s="1049" t="s">
        <v>1601</v>
      </c>
      <c r="E80" s="1048"/>
    </row>
    <row r="81" spans="1:5">
      <c r="A81" s="1026" t="s">
        <v>203</v>
      </c>
      <c r="B81" s="1032" t="s">
        <v>2112</v>
      </c>
      <c r="C81" s="1047">
        <v>1282.0615384615385</v>
      </c>
      <c r="D81" s="1049" t="s">
        <v>1601</v>
      </c>
      <c r="E81" s="1048"/>
    </row>
    <row r="82" spans="1:5">
      <c r="A82" s="1026" t="s">
        <v>171</v>
      </c>
      <c r="B82" s="1032" t="s">
        <v>85</v>
      </c>
      <c r="C82" s="1047">
        <v>269.23076923076923</v>
      </c>
      <c r="D82" s="1049" t="s">
        <v>1601</v>
      </c>
      <c r="E82" s="1048"/>
    </row>
    <row r="83" spans="1:5">
      <c r="A83" s="1026" t="s">
        <v>763</v>
      </c>
      <c r="B83" s="1032" t="s">
        <v>86</v>
      </c>
      <c r="C83" s="1047">
        <v>453.84615384615381</v>
      </c>
      <c r="D83" s="1049" t="s">
        <v>1601</v>
      </c>
      <c r="E83" s="1048"/>
    </row>
    <row r="84" spans="1:5">
      <c r="A84" s="1026" t="s">
        <v>764</v>
      </c>
      <c r="B84" s="1032" t="s">
        <v>87</v>
      </c>
      <c r="C84" s="1047">
        <v>564.09230769230771</v>
      </c>
      <c r="D84" s="1049" t="s">
        <v>1601</v>
      </c>
      <c r="E84" s="1048"/>
    </row>
    <row r="85" spans="1:5">
      <c r="A85" s="1026" t="s">
        <v>186</v>
      </c>
      <c r="B85" s="1032" t="s">
        <v>2113</v>
      </c>
      <c r="C85" s="1047">
        <v>1410.2461538461537</v>
      </c>
      <c r="D85" s="1049" t="s">
        <v>1601</v>
      </c>
      <c r="E85" s="1048"/>
    </row>
    <row r="86" spans="1:5">
      <c r="A86" s="1026" t="s">
        <v>187</v>
      </c>
      <c r="B86" s="1032" t="s">
        <v>2114</v>
      </c>
      <c r="C86" s="1047">
        <v>1435.9076923076923</v>
      </c>
      <c r="D86" s="1049" t="s">
        <v>1601</v>
      </c>
      <c r="E86" s="1048"/>
    </row>
    <row r="87" spans="1:5" ht="26.4">
      <c r="A87" s="1026" t="s">
        <v>867</v>
      </c>
      <c r="B87" s="1031" t="s">
        <v>1851</v>
      </c>
      <c r="C87" s="1047">
        <v>24.65</v>
      </c>
      <c r="D87" s="1049" t="s">
        <v>1601</v>
      </c>
      <c r="E87" s="1048"/>
    </row>
    <row r="88" spans="1:5" ht="26.4">
      <c r="A88" s="1026" t="s">
        <v>868</v>
      </c>
      <c r="B88" s="1031" t="s">
        <v>1829</v>
      </c>
      <c r="C88" s="1047">
        <v>26.83</v>
      </c>
      <c r="D88" s="1049" t="s">
        <v>1601</v>
      </c>
      <c r="E88" s="1048"/>
    </row>
    <row r="89" spans="1:5" ht="26.4">
      <c r="A89" s="1026" t="s">
        <v>869</v>
      </c>
      <c r="B89" s="1031" t="s">
        <v>1830</v>
      </c>
      <c r="C89" s="1047">
        <v>28.87</v>
      </c>
      <c r="D89" s="1049" t="s">
        <v>1601</v>
      </c>
      <c r="E89" s="1048"/>
    </row>
    <row r="90" spans="1:5" ht="26.4">
      <c r="A90" s="1026" t="s">
        <v>870</v>
      </c>
      <c r="B90" s="1031" t="s">
        <v>1831</v>
      </c>
      <c r="C90" s="1047">
        <v>30.3</v>
      </c>
      <c r="D90" s="1049" t="s">
        <v>1601</v>
      </c>
      <c r="E90" s="1048"/>
    </row>
    <row r="91" spans="1:5" ht="26.4">
      <c r="A91" s="1026" t="s">
        <v>871</v>
      </c>
      <c r="B91" s="1031" t="s">
        <v>1832</v>
      </c>
      <c r="C91" s="1047">
        <v>32.630000000000003</v>
      </c>
      <c r="D91" s="1049" t="s">
        <v>1601</v>
      </c>
      <c r="E91" s="1048"/>
    </row>
    <row r="92" spans="1:5" ht="26.4">
      <c r="A92" s="1026" t="s">
        <v>872</v>
      </c>
      <c r="B92" s="1031" t="s">
        <v>1833</v>
      </c>
      <c r="C92" s="1047">
        <v>35.28</v>
      </c>
      <c r="D92" s="1049" t="s">
        <v>1601</v>
      </c>
      <c r="E92" s="1048"/>
    </row>
    <row r="93" spans="1:5" ht="26.4">
      <c r="A93" s="1026" t="s">
        <v>873</v>
      </c>
      <c r="B93" s="1031" t="s">
        <v>1834</v>
      </c>
      <c r="C93" s="1047">
        <v>37.26</v>
      </c>
      <c r="D93" s="1049" t="s">
        <v>1601</v>
      </c>
      <c r="E93" s="1048"/>
    </row>
    <row r="94" spans="1:5" ht="26.4">
      <c r="A94" s="1026" t="s">
        <v>874</v>
      </c>
      <c r="B94" s="1031" t="s">
        <v>1835</v>
      </c>
      <c r="C94" s="1047">
        <v>83.3</v>
      </c>
      <c r="D94" s="1049" t="s">
        <v>1601</v>
      </c>
      <c r="E94" s="1048"/>
    </row>
    <row r="95" spans="1:5" ht="26.4">
      <c r="A95" s="1026" t="s">
        <v>875</v>
      </c>
      <c r="B95" s="1031" t="s">
        <v>1836</v>
      </c>
      <c r="C95" s="1047">
        <v>105.76</v>
      </c>
      <c r="D95" s="1049" t="s">
        <v>1601</v>
      </c>
      <c r="E95" s="1048"/>
    </row>
    <row r="96" spans="1:5">
      <c r="A96" s="1026" t="s">
        <v>827</v>
      </c>
      <c r="B96" s="1032" t="s">
        <v>1815</v>
      </c>
      <c r="C96" s="1047">
        <v>54.39</v>
      </c>
      <c r="D96" s="1049" t="s">
        <v>1601</v>
      </c>
      <c r="E96" s="1048"/>
    </row>
    <row r="97" spans="1:5">
      <c r="A97" s="1026" t="s">
        <v>828</v>
      </c>
      <c r="B97" s="1032" t="s">
        <v>1816</v>
      </c>
      <c r="C97" s="1047">
        <v>61.3</v>
      </c>
      <c r="D97" s="1049" t="s">
        <v>1601</v>
      </c>
      <c r="E97" s="1048"/>
    </row>
    <row r="98" spans="1:5">
      <c r="A98" s="1026" t="s">
        <v>829</v>
      </c>
      <c r="B98" s="1032" t="s">
        <v>1817</v>
      </c>
      <c r="C98" s="1047">
        <v>71.209999999999994</v>
      </c>
      <c r="D98" s="1049" t="s">
        <v>1601</v>
      </c>
      <c r="E98" s="1048"/>
    </row>
    <row r="99" spans="1:5">
      <c r="A99" s="1026" t="s">
        <v>830</v>
      </c>
      <c r="B99" s="1032" t="s">
        <v>1818</v>
      </c>
      <c r="C99" s="1047">
        <v>77.12</v>
      </c>
      <c r="D99" s="1049" t="s">
        <v>1601</v>
      </c>
      <c r="E99" s="1048"/>
    </row>
    <row r="100" spans="1:5">
      <c r="A100" s="1026" t="s">
        <v>831</v>
      </c>
      <c r="B100" s="1032" t="s">
        <v>1819</v>
      </c>
      <c r="C100" s="1047">
        <v>96.91</v>
      </c>
      <c r="D100" s="1049" t="s">
        <v>1601</v>
      </c>
      <c r="E100" s="1048"/>
    </row>
    <row r="101" spans="1:5">
      <c r="A101" s="1026" t="s">
        <v>832</v>
      </c>
      <c r="B101" s="1032" t="s">
        <v>1820</v>
      </c>
      <c r="C101" s="1047">
        <v>114.71</v>
      </c>
      <c r="D101" s="1049" t="s">
        <v>1601</v>
      </c>
      <c r="E101" s="1048"/>
    </row>
    <row r="102" spans="1:5">
      <c r="A102" s="1026" t="s">
        <v>833</v>
      </c>
      <c r="B102" s="1032" t="s">
        <v>1821</v>
      </c>
      <c r="C102" s="1047">
        <v>128.55000000000001</v>
      </c>
      <c r="D102" s="1049" t="s">
        <v>1601</v>
      </c>
      <c r="E102" s="1048"/>
    </row>
    <row r="103" spans="1:5">
      <c r="A103" s="1026" t="s">
        <v>834</v>
      </c>
      <c r="B103" s="1032" t="s">
        <v>1822</v>
      </c>
      <c r="C103" s="1047">
        <v>160.19</v>
      </c>
      <c r="D103" s="1049" t="s">
        <v>1601</v>
      </c>
      <c r="E103" s="1048"/>
    </row>
    <row r="104" spans="1:5">
      <c r="A104" s="1026" t="s">
        <v>450</v>
      </c>
      <c r="B104" s="1032" t="s">
        <v>1823</v>
      </c>
      <c r="C104" s="1047">
        <v>181.96</v>
      </c>
      <c r="D104" s="1049" t="s">
        <v>1601</v>
      </c>
      <c r="E104" s="1048"/>
    </row>
    <row r="105" spans="1:5">
      <c r="A105" s="1026" t="s">
        <v>451</v>
      </c>
      <c r="B105" s="1032" t="s">
        <v>1824</v>
      </c>
      <c r="C105" s="1047">
        <v>195.8</v>
      </c>
      <c r="D105" s="1049" t="s">
        <v>1601</v>
      </c>
      <c r="E105" s="1048"/>
    </row>
    <row r="106" spans="1:5">
      <c r="A106" s="1033" t="s">
        <v>452</v>
      </c>
      <c r="B106" s="1035" t="s">
        <v>1825</v>
      </c>
      <c r="C106" s="1047">
        <v>11.8</v>
      </c>
      <c r="D106" s="1049" t="s">
        <v>1601</v>
      </c>
      <c r="E106" s="1048"/>
    </row>
    <row r="107" spans="1:5" ht="26.4">
      <c r="A107" s="1033" t="s">
        <v>453</v>
      </c>
      <c r="B107" s="1035" t="s">
        <v>1826</v>
      </c>
      <c r="C107" s="1047">
        <v>20.74</v>
      </c>
      <c r="D107" s="1049" t="s">
        <v>1601</v>
      </c>
      <c r="E107" s="1048"/>
    </row>
    <row r="108" spans="1:5" ht="26.4">
      <c r="A108" s="1033" t="s">
        <v>454</v>
      </c>
      <c r="B108" s="1035" t="s">
        <v>1827</v>
      </c>
      <c r="C108" s="1047">
        <v>5.94</v>
      </c>
      <c r="D108" s="1049" t="s">
        <v>1601</v>
      </c>
      <c r="E108" s="1048"/>
    </row>
    <row r="109" spans="1:5">
      <c r="A109" s="1026" t="s">
        <v>356</v>
      </c>
      <c r="B109" s="1032" t="s">
        <v>1828</v>
      </c>
      <c r="C109" s="1047">
        <v>17806</v>
      </c>
      <c r="D109" s="1049" t="s">
        <v>1601</v>
      </c>
      <c r="E109" s="1048"/>
    </row>
    <row r="110" spans="1:5">
      <c r="A110" s="1042" t="s">
        <v>2115</v>
      </c>
      <c r="B110" s="1041" t="s">
        <v>2116</v>
      </c>
      <c r="C110" s="1047">
        <v>62</v>
      </c>
      <c r="D110" s="1049" t="s">
        <v>1601</v>
      </c>
      <c r="E110" s="1048"/>
    </row>
    <row r="111" spans="1:5">
      <c r="A111" s="1042" t="s">
        <v>2117</v>
      </c>
      <c r="B111" s="1041" t="s">
        <v>2118</v>
      </c>
      <c r="C111" s="1047">
        <v>49</v>
      </c>
      <c r="D111" s="1049" t="s">
        <v>1601</v>
      </c>
      <c r="E111" s="1048"/>
    </row>
    <row r="112" spans="1:5">
      <c r="A112" s="1042" t="s">
        <v>2119</v>
      </c>
      <c r="B112" s="1041" t="s">
        <v>2120</v>
      </c>
      <c r="C112" s="1047">
        <v>42</v>
      </c>
      <c r="D112" s="1049" t="s">
        <v>1601</v>
      </c>
      <c r="E112" s="1048"/>
    </row>
    <row r="113" spans="1:5">
      <c r="A113" s="1042" t="s">
        <v>2121</v>
      </c>
      <c r="B113" s="1041" t="s">
        <v>2122</v>
      </c>
      <c r="C113" s="1047">
        <v>53</v>
      </c>
      <c r="D113" s="1049" t="s">
        <v>1601</v>
      </c>
      <c r="E113" s="1048"/>
    </row>
    <row r="114" spans="1:5">
      <c r="A114" s="1042" t="s">
        <v>2123</v>
      </c>
      <c r="B114" s="1041" t="s">
        <v>2124</v>
      </c>
      <c r="C114" s="1047">
        <v>53</v>
      </c>
      <c r="D114" s="1049" t="s">
        <v>1601</v>
      </c>
      <c r="E114" s="1048"/>
    </row>
    <row r="115" spans="1:5">
      <c r="A115" s="1042" t="s">
        <v>2125</v>
      </c>
      <c r="B115" s="1041" t="s">
        <v>2126</v>
      </c>
      <c r="C115" s="1049" t="s">
        <v>1601</v>
      </c>
      <c r="D115" s="1049" t="s">
        <v>1601</v>
      </c>
      <c r="E115" s="1048"/>
    </row>
    <row r="116" spans="1:5">
      <c r="A116" s="1042" t="s">
        <v>2125</v>
      </c>
      <c r="B116" s="1041" t="s">
        <v>2127</v>
      </c>
      <c r="C116" s="1049" t="s">
        <v>1601</v>
      </c>
      <c r="D116" s="1049" t="s">
        <v>1601</v>
      </c>
      <c r="E116" s="1048"/>
    </row>
    <row r="117" spans="1:5">
      <c r="A117" s="1037" t="s">
        <v>436</v>
      </c>
      <c r="B117" s="1037" t="s">
        <v>435</v>
      </c>
      <c r="C117" s="1047">
        <v>328</v>
      </c>
      <c r="D117" s="1047">
        <v>540</v>
      </c>
      <c r="E117" s="1048">
        <f t="shared" si="1"/>
        <v>0.64634146341463405</v>
      </c>
    </row>
    <row r="118" spans="1:5">
      <c r="A118" s="1037" t="s">
        <v>434</v>
      </c>
      <c r="B118" s="1037" t="s">
        <v>435</v>
      </c>
      <c r="C118" s="1047">
        <v>332</v>
      </c>
      <c r="D118" s="1047">
        <v>536</v>
      </c>
      <c r="E118" s="1048">
        <f t="shared" si="1"/>
        <v>0.6144578313253013</v>
      </c>
    </row>
    <row r="119" spans="1:5">
      <c r="A119" s="1038" t="s">
        <v>1141</v>
      </c>
      <c r="B119" s="1038" t="s">
        <v>953</v>
      </c>
      <c r="C119" s="1047">
        <v>10720</v>
      </c>
      <c r="D119" s="1047">
        <v>14448</v>
      </c>
      <c r="E119" s="1048">
        <f t="shared" si="1"/>
        <v>0.34776119402985084</v>
      </c>
    </row>
    <row r="120" spans="1:5">
      <c r="A120" s="1039" t="s">
        <v>437</v>
      </c>
      <c r="B120" s="1039" t="s">
        <v>438</v>
      </c>
      <c r="C120" s="1047">
        <v>330</v>
      </c>
      <c r="D120" s="1047">
        <v>584</v>
      </c>
      <c r="E120" s="1048">
        <f t="shared" si="1"/>
        <v>0.76969696969696977</v>
      </c>
    </row>
    <row r="121" spans="1:5">
      <c r="A121" s="1039" t="s">
        <v>1696</v>
      </c>
      <c r="B121" s="1039" t="s">
        <v>1697</v>
      </c>
      <c r="C121" s="1047">
        <v>434</v>
      </c>
      <c r="D121" s="1047">
        <v>720</v>
      </c>
      <c r="E121" s="1048">
        <f t="shared" si="1"/>
        <v>0.6589861751152073</v>
      </c>
    </row>
    <row r="122" spans="1:5">
      <c r="A122" s="1040" t="s">
        <v>433</v>
      </c>
      <c r="B122" s="1040" t="s">
        <v>432</v>
      </c>
      <c r="C122" s="1047">
        <v>1458</v>
      </c>
      <c r="D122" s="1047">
        <v>2078</v>
      </c>
      <c r="E122" s="1048">
        <f t="shared" si="1"/>
        <v>0.42524005486968441</v>
      </c>
    </row>
    <row r="123" spans="1:5">
      <c r="A123" s="1040" t="s">
        <v>431</v>
      </c>
      <c r="B123" s="1040" t="s">
        <v>432</v>
      </c>
      <c r="C123" s="1047">
        <v>1602</v>
      </c>
      <c r="D123" s="1047">
        <v>2262</v>
      </c>
      <c r="E123" s="1048">
        <f t="shared" si="1"/>
        <v>0.41198501872659166</v>
      </c>
    </row>
    <row r="124" spans="1:5">
      <c r="A124" s="1038" t="s">
        <v>2128</v>
      </c>
      <c r="B124" s="1038" t="s">
        <v>443</v>
      </c>
      <c r="C124" s="1047">
        <v>1224</v>
      </c>
      <c r="D124" s="1047">
        <v>1808</v>
      </c>
      <c r="E124" s="1048">
        <f t="shared" si="1"/>
        <v>0.47712418300653603</v>
      </c>
    </row>
    <row r="125" spans="1:5">
      <c r="A125" s="1038" t="s">
        <v>442</v>
      </c>
      <c r="B125" s="1038" t="s">
        <v>443</v>
      </c>
      <c r="C125" s="1047">
        <v>1430</v>
      </c>
      <c r="D125" s="1047">
        <v>2110</v>
      </c>
      <c r="E125" s="1048">
        <f t="shared" si="1"/>
        <v>0.47552447552447563</v>
      </c>
    </row>
    <row r="126" spans="1:5">
      <c r="A126" s="1041" t="s">
        <v>439</v>
      </c>
      <c r="B126" s="1040" t="s">
        <v>440</v>
      </c>
      <c r="C126" s="1047">
        <v>2328</v>
      </c>
      <c r="D126" s="1047">
        <v>3306</v>
      </c>
      <c r="E126" s="1048">
        <f t="shared" si="1"/>
        <v>0.42010309278350522</v>
      </c>
    </row>
    <row r="127" spans="1:5">
      <c r="A127" s="1037" t="s">
        <v>209</v>
      </c>
      <c r="B127" s="1037" t="s">
        <v>210</v>
      </c>
      <c r="C127" s="1047">
        <v>326</v>
      </c>
      <c r="D127" s="1047">
        <v>530</v>
      </c>
      <c r="E127" s="1048">
        <f t="shared" si="1"/>
        <v>0.62576687116564411</v>
      </c>
    </row>
    <row r="128" spans="1:5">
      <c r="A128" s="1038" t="s">
        <v>151</v>
      </c>
      <c r="B128" s="1038" t="s">
        <v>93</v>
      </c>
      <c r="C128" s="1047">
        <v>3026</v>
      </c>
      <c r="D128" s="1047">
        <v>4224</v>
      </c>
      <c r="E128" s="1048">
        <f t="shared" si="1"/>
        <v>0.39590218109715791</v>
      </c>
    </row>
    <row r="129" spans="1:5">
      <c r="A129" s="1038" t="s">
        <v>962</v>
      </c>
      <c r="B129" s="1041" t="s">
        <v>963</v>
      </c>
      <c r="C129" s="1047">
        <v>3044</v>
      </c>
      <c r="D129" s="1047">
        <v>4224</v>
      </c>
      <c r="E129" s="1048">
        <f t="shared" ref="E129:E192" si="2">D129/C129-1</f>
        <v>0.38764783180026274</v>
      </c>
    </row>
    <row r="130" spans="1:5">
      <c r="A130" s="1038" t="s">
        <v>776</v>
      </c>
      <c r="B130" s="1038" t="s">
        <v>775</v>
      </c>
      <c r="C130" s="1047">
        <v>301</v>
      </c>
      <c r="D130" s="1047">
        <v>468</v>
      </c>
      <c r="E130" s="1048">
        <f t="shared" si="2"/>
        <v>0.55481727574750828</v>
      </c>
    </row>
    <row r="131" spans="1:5">
      <c r="A131" s="1038" t="s">
        <v>774</v>
      </c>
      <c r="B131" s="1038" t="s">
        <v>775</v>
      </c>
      <c r="C131" s="1047">
        <v>326</v>
      </c>
      <c r="D131" s="1047">
        <v>480</v>
      </c>
      <c r="E131" s="1048">
        <f t="shared" si="2"/>
        <v>0.47239263803680975</v>
      </c>
    </row>
    <row r="132" spans="1:5">
      <c r="A132" s="1038" t="s">
        <v>251</v>
      </c>
      <c r="B132" s="1038" t="s">
        <v>252</v>
      </c>
      <c r="C132" s="1047">
        <v>1936</v>
      </c>
      <c r="D132" s="1047">
        <v>2712</v>
      </c>
      <c r="E132" s="1048">
        <f t="shared" si="2"/>
        <v>0.40082644628099184</v>
      </c>
    </row>
    <row r="133" spans="1:5">
      <c r="A133" s="1038" t="s">
        <v>1127</v>
      </c>
      <c r="B133" s="1038" t="s">
        <v>555</v>
      </c>
      <c r="C133" s="1047">
        <v>1002</v>
      </c>
      <c r="D133" s="1047">
        <v>1496</v>
      </c>
      <c r="E133" s="1048">
        <f t="shared" si="2"/>
        <v>0.49301397205588815</v>
      </c>
    </row>
    <row r="134" spans="1:5">
      <c r="A134" s="1038" t="s">
        <v>813</v>
      </c>
      <c r="B134" s="1038" t="s">
        <v>90</v>
      </c>
      <c r="C134" s="1047">
        <v>488</v>
      </c>
      <c r="D134" s="1047">
        <v>764</v>
      </c>
      <c r="E134" s="1048">
        <f t="shared" si="2"/>
        <v>0.56557377049180335</v>
      </c>
    </row>
    <row r="135" spans="1:5">
      <c r="A135" s="1038" t="s">
        <v>1583</v>
      </c>
      <c r="B135" s="1038" t="s">
        <v>1584</v>
      </c>
      <c r="C135" s="1047">
        <v>1626</v>
      </c>
      <c r="D135" s="1047">
        <v>2296</v>
      </c>
      <c r="E135" s="1048">
        <f t="shared" si="2"/>
        <v>0.41205412054120538</v>
      </c>
    </row>
    <row r="136" spans="1:5">
      <c r="A136" s="1038" t="s">
        <v>1927</v>
      </c>
      <c r="B136" s="1038" t="s">
        <v>1928</v>
      </c>
      <c r="C136" s="1047">
        <v>292</v>
      </c>
      <c r="D136" s="1047">
        <v>490</v>
      </c>
      <c r="E136" s="1048">
        <f t="shared" si="2"/>
        <v>0.67808219178082196</v>
      </c>
    </row>
    <row r="137" spans="1:5">
      <c r="A137" s="1038" t="s">
        <v>1932</v>
      </c>
      <c r="B137" s="1038" t="s">
        <v>1933</v>
      </c>
      <c r="C137" s="1047">
        <v>288</v>
      </c>
      <c r="D137" s="1047">
        <v>490</v>
      </c>
      <c r="E137" s="1048">
        <f t="shared" si="2"/>
        <v>0.70138888888888884</v>
      </c>
    </row>
    <row r="138" spans="1:5">
      <c r="A138" s="1038" t="s">
        <v>1936</v>
      </c>
      <c r="B138" s="1038" t="s">
        <v>1937</v>
      </c>
      <c r="C138" s="1047">
        <v>290</v>
      </c>
      <c r="D138" s="1047">
        <v>490</v>
      </c>
      <c r="E138" s="1048">
        <f t="shared" si="2"/>
        <v>0.68965517241379315</v>
      </c>
    </row>
    <row r="139" spans="1:5">
      <c r="A139" s="1038" t="s">
        <v>2039</v>
      </c>
      <c r="B139" s="1038" t="s">
        <v>2129</v>
      </c>
      <c r="C139" s="1047">
        <v>376</v>
      </c>
      <c r="D139" s="1047">
        <v>604</v>
      </c>
      <c r="E139" s="1048">
        <f t="shared" si="2"/>
        <v>0.6063829787234043</v>
      </c>
    </row>
    <row r="140" spans="1:5">
      <c r="A140" s="1038" t="s">
        <v>551</v>
      </c>
      <c r="B140" s="1038" t="s">
        <v>552</v>
      </c>
      <c r="C140" s="1047">
        <v>336</v>
      </c>
      <c r="D140" s="1047">
        <v>548</v>
      </c>
      <c r="E140" s="1048">
        <f t="shared" si="2"/>
        <v>0.63095238095238093</v>
      </c>
    </row>
    <row r="141" spans="1:5">
      <c r="A141" s="1037" t="s">
        <v>207</v>
      </c>
      <c r="B141" s="1037" t="s">
        <v>780</v>
      </c>
      <c r="C141" s="1047">
        <v>380</v>
      </c>
      <c r="D141" s="1047">
        <v>554</v>
      </c>
      <c r="E141" s="1048">
        <f t="shared" si="2"/>
        <v>0.45789473684210535</v>
      </c>
    </row>
    <row r="142" spans="1:5">
      <c r="A142" s="1037" t="s">
        <v>688</v>
      </c>
      <c r="B142" s="1037" t="s">
        <v>708</v>
      </c>
      <c r="C142" s="1047">
        <v>179</v>
      </c>
      <c r="D142" s="1047">
        <v>230</v>
      </c>
      <c r="E142" s="1048">
        <f t="shared" si="2"/>
        <v>0.28491620111731852</v>
      </c>
    </row>
    <row r="143" spans="1:5">
      <c r="A143" s="1037" t="s">
        <v>156</v>
      </c>
      <c r="B143" s="1037" t="s">
        <v>2130</v>
      </c>
      <c r="C143" s="1047">
        <v>784</v>
      </c>
      <c r="D143" s="1047">
        <v>1072</v>
      </c>
      <c r="E143" s="1048">
        <f t="shared" si="2"/>
        <v>0.36734693877551017</v>
      </c>
    </row>
    <row r="144" spans="1:5">
      <c r="A144" s="1037" t="s">
        <v>1255</v>
      </c>
      <c r="B144" s="1037" t="s">
        <v>1256</v>
      </c>
      <c r="C144" s="1047">
        <v>2264</v>
      </c>
      <c r="D144" s="1047">
        <v>3060</v>
      </c>
      <c r="E144" s="1048">
        <f t="shared" si="2"/>
        <v>0.35159010600706719</v>
      </c>
    </row>
    <row r="145" spans="1:5">
      <c r="A145" s="1037" t="s">
        <v>1135</v>
      </c>
      <c r="B145" s="1037" t="s">
        <v>1133</v>
      </c>
      <c r="C145" s="1047">
        <v>1118</v>
      </c>
      <c r="D145" s="1047">
        <v>1520</v>
      </c>
      <c r="E145" s="1048">
        <f t="shared" si="2"/>
        <v>0.35957066189624332</v>
      </c>
    </row>
    <row r="146" spans="1:5">
      <c r="A146" s="1037" t="s">
        <v>1136</v>
      </c>
      <c r="B146" s="1037" t="s">
        <v>1134</v>
      </c>
      <c r="C146" s="1047">
        <v>1164</v>
      </c>
      <c r="D146" s="1047">
        <v>1580</v>
      </c>
      <c r="E146" s="1048">
        <f t="shared" si="2"/>
        <v>0.35738831615120281</v>
      </c>
    </row>
    <row r="147" spans="1:5">
      <c r="A147" s="1037" t="s">
        <v>1258</v>
      </c>
      <c r="B147" s="1037" t="s">
        <v>1257</v>
      </c>
      <c r="C147" s="1047">
        <v>208</v>
      </c>
      <c r="D147" s="1047">
        <v>288</v>
      </c>
      <c r="E147" s="1048">
        <f t="shared" si="2"/>
        <v>0.38461538461538458</v>
      </c>
    </row>
    <row r="148" spans="1:5">
      <c r="A148" s="1037" t="s">
        <v>1139</v>
      </c>
      <c r="B148" s="1037" t="s">
        <v>1140</v>
      </c>
      <c r="C148" s="1047">
        <v>578</v>
      </c>
      <c r="D148" s="1047">
        <v>792</v>
      </c>
      <c r="E148" s="1048">
        <f t="shared" si="2"/>
        <v>0.37024221453287187</v>
      </c>
    </row>
    <row r="149" spans="1:5">
      <c r="A149" s="1037" t="s">
        <v>1008</v>
      </c>
      <c r="B149" s="1037" t="s">
        <v>1009</v>
      </c>
      <c r="C149" s="1047">
        <v>215</v>
      </c>
      <c r="D149" s="1047">
        <v>262</v>
      </c>
      <c r="E149" s="1048">
        <f t="shared" si="2"/>
        <v>0.2186046511627906</v>
      </c>
    </row>
    <row r="150" spans="1:5">
      <c r="A150" s="1037" t="s">
        <v>781</v>
      </c>
      <c r="B150" s="1037" t="s">
        <v>218</v>
      </c>
      <c r="C150" s="1047">
        <v>300</v>
      </c>
      <c r="D150" s="1047">
        <v>496</v>
      </c>
      <c r="E150" s="1048">
        <f t="shared" si="2"/>
        <v>0.65333333333333332</v>
      </c>
    </row>
    <row r="151" spans="1:5">
      <c r="A151" s="1038" t="s">
        <v>888</v>
      </c>
      <c r="B151" s="1038" t="s">
        <v>889</v>
      </c>
      <c r="C151" s="1047">
        <v>166</v>
      </c>
      <c r="D151" s="1047">
        <v>312</v>
      </c>
      <c r="E151" s="1048">
        <f t="shared" si="2"/>
        <v>0.87951807228915668</v>
      </c>
    </row>
    <row r="152" spans="1:5">
      <c r="A152" s="1038" t="s">
        <v>605</v>
      </c>
      <c r="B152" s="1038" t="s">
        <v>606</v>
      </c>
      <c r="C152" s="1047">
        <v>166</v>
      </c>
      <c r="D152" s="1047">
        <v>312</v>
      </c>
      <c r="E152" s="1048">
        <f t="shared" si="2"/>
        <v>0.87951807228915668</v>
      </c>
    </row>
    <row r="153" spans="1:5">
      <c r="A153" s="1038" t="s">
        <v>607</v>
      </c>
      <c r="B153" s="1038" t="s">
        <v>164</v>
      </c>
      <c r="C153" s="1047">
        <v>166</v>
      </c>
      <c r="D153" s="1047">
        <v>312</v>
      </c>
      <c r="E153" s="1048">
        <f t="shared" si="2"/>
        <v>0.87951807228915668</v>
      </c>
    </row>
    <row r="154" spans="1:5">
      <c r="A154" s="1038" t="s">
        <v>165</v>
      </c>
      <c r="B154" s="1038" t="s">
        <v>364</v>
      </c>
      <c r="C154" s="1047">
        <v>166</v>
      </c>
      <c r="D154" s="1047">
        <v>312</v>
      </c>
      <c r="E154" s="1048">
        <f t="shared" si="2"/>
        <v>0.87951807228915668</v>
      </c>
    </row>
    <row r="155" spans="1:5">
      <c r="A155" s="1038" t="s">
        <v>765</v>
      </c>
      <c r="B155" s="1038" t="s">
        <v>766</v>
      </c>
      <c r="C155" s="1047">
        <v>166</v>
      </c>
      <c r="D155" s="1047">
        <v>312</v>
      </c>
      <c r="E155" s="1048">
        <f t="shared" si="2"/>
        <v>0.87951807228915668</v>
      </c>
    </row>
    <row r="156" spans="1:5">
      <c r="A156" s="1038" t="s">
        <v>149</v>
      </c>
      <c r="B156" s="1038" t="s">
        <v>370</v>
      </c>
      <c r="C156" s="1047">
        <v>166</v>
      </c>
      <c r="D156" s="1047">
        <v>312</v>
      </c>
      <c r="E156" s="1048">
        <f t="shared" si="2"/>
        <v>0.87951807228915668</v>
      </c>
    </row>
    <row r="157" spans="1:5">
      <c r="A157" s="1038" t="s">
        <v>593</v>
      </c>
      <c r="B157" s="1038" t="s">
        <v>594</v>
      </c>
      <c r="C157" s="1047">
        <v>166</v>
      </c>
      <c r="D157" s="1047">
        <v>312</v>
      </c>
      <c r="E157" s="1048">
        <f t="shared" si="2"/>
        <v>0.87951807228915668</v>
      </c>
    </row>
    <row r="158" spans="1:5">
      <c r="A158" s="1038" t="s">
        <v>753</v>
      </c>
      <c r="B158" s="1042" t="s">
        <v>754</v>
      </c>
      <c r="C158" s="1047">
        <v>166</v>
      </c>
      <c r="D158" s="1047">
        <v>312</v>
      </c>
      <c r="E158" s="1048">
        <f t="shared" si="2"/>
        <v>0.87951807228915668</v>
      </c>
    </row>
    <row r="159" spans="1:5">
      <c r="A159" s="1038" t="s">
        <v>96</v>
      </c>
      <c r="B159" s="1038" t="s">
        <v>97</v>
      </c>
      <c r="C159" s="1047">
        <v>166</v>
      </c>
      <c r="D159" s="1047">
        <v>312</v>
      </c>
      <c r="E159" s="1048">
        <f t="shared" si="2"/>
        <v>0.87951807228915668</v>
      </c>
    </row>
    <row r="160" spans="1:5">
      <c r="A160" s="1038" t="s">
        <v>756</v>
      </c>
      <c r="B160" s="1038" t="s">
        <v>750</v>
      </c>
      <c r="C160" s="1047">
        <v>166</v>
      </c>
      <c r="D160" s="1047">
        <v>312</v>
      </c>
      <c r="E160" s="1048">
        <f t="shared" si="2"/>
        <v>0.87951807228915668</v>
      </c>
    </row>
    <row r="161" spans="1:5">
      <c r="A161" s="1038" t="s">
        <v>365</v>
      </c>
      <c r="B161" s="1038" t="s">
        <v>366</v>
      </c>
      <c r="C161" s="1047">
        <v>360</v>
      </c>
      <c r="D161" s="1047">
        <v>580</v>
      </c>
      <c r="E161" s="1048">
        <f t="shared" si="2"/>
        <v>0.61111111111111116</v>
      </c>
    </row>
    <row r="162" spans="1:5">
      <c r="A162" s="1038" t="s">
        <v>368</v>
      </c>
      <c r="B162" s="1038" t="s">
        <v>782</v>
      </c>
      <c r="C162" s="1047">
        <v>360</v>
      </c>
      <c r="D162" s="1047">
        <v>580</v>
      </c>
      <c r="E162" s="1048">
        <f t="shared" si="2"/>
        <v>0.61111111111111116</v>
      </c>
    </row>
    <row r="163" spans="1:5">
      <c r="A163" s="1038" t="s">
        <v>713</v>
      </c>
      <c r="B163" s="1038" t="s">
        <v>714</v>
      </c>
      <c r="C163" s="1047">
        <v>360</v>
      </c>
      <c r="D163" s="1047">
        <v>580</v>
      </c>
      <c r="E163" s="1048">
        <f t="shared" si="2"/>
        <v>0.61111111111111116</v>
      </c>
    </row>
    <row r="164" spans="1:5">
      <c r="A164" s="1038" t="s">
        <v>62</v>
      </c>
      <c r="B164" s="1038" t="s">
        <v>413</v>
      </c>
      <c r="C164" s="1047">
        <v>360</v>
      </c>
      <c r="D164" s="1047">
        <v>580</v>
      </c>
      <c r="E164" s="1048">
        <f t="shared" si="2"/>
        <v>0.61111111111111116</v>
      </c>
    </row>
    <row r="165" spans="1:5">
      <c r="A165" s="1038" t="s">
        <v>415</v>
      </c>
      <c r="B165" s="1038" t="s">
        <v>954</v>
      </c>
      <c r="C165" s="1047">
        <v>380</v>
      </c>
      <c r="D165" s="1047">
        <v>606</v>
      </c>
      <c r="E165" s="1048">
        <f t="shared" si="2"/>
        <v>0.59473684210526323</v>
      </c>
    </row>
    <row r="166" spans="1:5">
      <c r="A166" s="1038" t="s">
        <v>645</v>
      </c>
      <c r="B166" s="1038" t="s">
        <v>646</v>
      </c>
      <c r="C166" s="1047">
        <v>360</v>
      </c>
      <c r="D166" s="1047">
        <v>580</v>
      </c>
      <c r="E166" s="1048">
        <f t="shared" si="2"/>
        <v>0.61111111111111116</v>
      </c>
    </row>
    <row r="167" spans="1:5">
      <c r="A167" s="1038" t="s">
        <v>339</v>
      </c>
      <c r="B167" s="1038" t="s">
        <v>340</v>
      </c>
      <c r="C167" s="1047">
        <v>360</v>
      </c>
      <c r="D167" s="1047">
        <v>580</v>
      </c>
      <c r="E167" s="1048">
        <f t="shared" si="2"/>
        <v>0.61111111111111116</v>
      </c>
    </row>
    <row r="168" spans="1:5">
      <c r="A168" s="1038" t="s">
        <v>542</v>
      </c>
      <c r="B168" s="1038" t="s">
        <v>543</v>
      </c>
      <c r="C168" s="1047">
        <v>360</v>
      </c>
      <c r="D168" s="1047">
        <v>580</v>
      </c>
      <c r="E168" s="1048">
        <f t="shared" si="2"/>
        <v>0.61111111111111116</v>
      </c>
    </row>
    <row r="169" spans="1:5">
      <c r="A169" s="1038" t="s">
        <v>545</v>
      </c>
      <c r="B169" s="1038" t="s">
        <v>955</v>
      </c>
      <c r="C169" s="1047">
        <v>380</v>
      </c>
      <c r="D169" s="1047">
        <v>648</v>
      </c>
      <c r="E169" s="1048">
        <f t="shared" si="2"/>
        <v>0.70526315789473681</v>
      </c>
    </row>
    <row r="170" spans="1:5">
      <c r="A170" s="1038" t="s">
        <v>242</v>
      </c>
      <c r="B170" s="1038" t="s">
        <v>243</v>
      </c>
      <c r="C170" s="1047">
        <v>380</v>
      </c>
      <c r="D170" s="1047">
        <v>580</v>
      </c>
      <c r="E170" s="1048">
        <f t="shared" si="2"/>
        <v>0.52631578947368429</v>
      </c>
    </row>
    <row r="171" spans="1:5">
      <c r="A171" s="1038" t="s">
        <v>712</v>
      </c>
      <c r="B171" s="1038" t="s">
        <v>235</v>
      </c>
      <c r="C171" s="1047">
        <v>360</v>
      </c>
      <c r="D171" s="1047">
        <v>580</v>
      </c>
      <c r="E171" s="1048">
        <f t="shared" si="2"/>
        <v>0.61111111111111116</v>
      </c>
    </row>
    <row r="172" spans="1:5">
      <c r="A172" s="1038" t="s">
        <v>237</v>
      </c>
      <c r="B172" s="1038" t="s">
        <v>238</v>
      </c>
      <c r="C172" s="1047">
        <v>360</v>
      </c>
      <c r="D172" s="1047">
        <v>580</v>
      </c>
      <c r="E172" s="1048">
        <f t="shared" si="2"/>
        <v>0.61111111111111116</v>
      </c>
    </row>
    <row r="173" spans="1:5">
      <c r="A173" s="1038" t="s">
        <v>2046</v>
      </c>
      <c r="B173" s="1038" t="s">
        <v>2131</v>
      </c>
      <c r="C173" s="1047">
        <v>498</v>
      </c>
      <c r="D173" s="1047">
        <v>792</v>
      </c>
      <c r="E173" s="1048">
        <f t="shared" si="2"/>
        <v>0.59036144578313254</v>
      </c>
    </row>
    <row r="174" spans="1:5">
      <c r="A174" s="1038" t="s">
        <v>2050</v>
      </c>
      <c r="B174" s="1038" t="s">
        <v>2132</v>
      </c>
      <c r="C174" s="1047">
        <v>498</v>
      </c>
      <c r="D174" s="1047">
        <v>792</v>
      </c>
      <c r="E174" s="1048">
        <f t="shared" si="2"/>
        <v>0.59036144578313254</v>
      </c>
    </row>
    <row r="175" spans="1:5">
      <c r="A175" s="1038" t="s">
        <v>2054</v>
      </c>
      <c r="B175" s="1038" t="s">
        <v>2133</v>
      </c>
      <c r="C175" s="1047">
        <v>498</v>
      </c>
      <c r="D175" s="1047">
        <v>792</v>
      </c>
      <c r="E175" s="1048">
        <f t="shared" si="2"/>
        <v>0.59036144578313254</v>
      </c>
    </row>
    <row r="176" spans="1:5">
      <c r="A176" s="1038" t="s">
        <v>2058</v>
      </c>
      <c r="B176" s="1038" t="s">
        <v>2134</v>
      </c>
      <c r="C176" s="1047">
        <v>560</v>
      </c>
      <c r="D176" s="1047">
        <v>792</v>
      </c>
      <c r="E176" s="1048">
        <f t="shared" si="2"/>
        <v>0.41428571428571437</v>
      </c>
    </row>
    <row r="177" spans="1:5">
      <c r="A177" s="1038" t="s">
        <v>2062</v>
      </c>
      <c r="B177" s="1038" t="s">
        <v>2135</v>
      </c>
      <c r="C177" s="1047">
        <v>560</v>
      </c>
      <c r="D177" s="1047">
        <v>848</v>
      </c>
      <c r="E177" s="1048">
        <f t="shared" si="2"/>
        <v>0.51428571428571423</v>
      </c>
    </row>
    <row r="178" spans="1:5">
      <c r="A178" s="1038" t="s">
        <v>644</v>
      </c>
      <c r="B178" s="1038" t="s">
        <v>63</v>
      </c>
      <c r="C178" s="1047">
        <v>380</v>
      </c>
      <c r="D178" s="1047">
        <v>614</v>
      </c>
      <c r="E178" s="1048">
        <f t="shared" si="2"/>
        <v>0.61578947368421044</v>
      </c>
    </row>
    <row r="179" spans="1:5">
      <c r="A179" s="1038" t="s">
        <v>1535</v>
      </c>
      <c r="B179" s="1038" t="s">
        <v>1541</v>
      </c>
      <c r="C179" s="1047">
        <v>470</v>
      </c>
      <c r="D179" s="1047">
        <v>734</v>
      </c>
      <c r="E179" s="1048">
        <f t="shared" si="2"/>
        <v>0.56170212765957439</v>
      </c>
    </row>
    <row r="180" spans="1:5">
      <c r="A180" s="1038" t="s">
        <v>1536</v>
      </c>
      <c r="B180" s="1038" t="s">
        <v>1542</v>
      </c>
      <c r="C180" s="1047">
        <v>470</v>
      </c>
      <c r="D180" s="1047">
        <v>734</v>
      </c>
      <c r="E180" s="1048">
        <f t="shared" si="2"/>
        <v>0.56170212765957439</v>
      </c>
    </row>
    <row r="181" spans="1:5">
      <c r="A181" s="1038" t="s">
        <v>1543</v>
      </c>
      <c r="B181" s="1038" t="s">
        <v>1544</v>
      </c>
      <c r="C181" s="1047">
        <v>470</v>
      </c>
      <c r="D181" s="1047">
        <v>734</v>
      </c>
      <c r="E181" s="1048">
        <f t="shared" si="2"/>
        <v>0.56170212765957439</v>
      </c>
    </row>
    <row r="182" spans="1:5">
      <c r="A182" s="1038" t="s">
        <v>1545</v>
      </c>
      <c r="B182" s="1038" t="s">
        <v>1546</v>
      </c>
      <c r="C182" s="1047">
        <v>470</v>
      </c>
      <c r="D182" s="1047">
        <v>734</v>
      </c>
      <c r="E182" s="1048">
        <f t="shared" si="2"/>
        <v>0.56170212765957439</v>
      </c>
    </row>
    <row r="183" spans="1:5">
      <c r="A183" s="1038" t="s">
        <v>1537</v>
      </c>
      <c r="B183" s="1038" t="s">
        <v>1547</v>
      </c>
      <c r="C183" s="1047">
        <v>470</v>
      </c>
      <c r="D183" s="1047">
        <v>734</v>
      </c>
      <c r="E183" s="1048">
        <f t="shared" si="2"/>
        <v>0.56170212765957439</v>
      </c>
    </row>
    <row r="184" spans="1:5">
      <c r="A184" s="1038" t="s">
        <v>1548</v>
      </c>
      <c r="B184" s="1038" t="s">
        <v>1549</v>
      </c>
      <c r="C184" s="1047">
        <v>470</v>
      </c>
      <c r="D184" s="1047">
        <v>734</v>
      </c>
      <c r="E184" s="1048">
        <f t="shared" si="2"/>
        <v>0.56170212765957439</v>
      </c>
    </row>
    <row r="185" spans="1:5">
      <c r="A185" s="1038" t="s">
        <v>1550</v>
      </c>
      <c r="B185" s="1038" t="s">
        <v>1552</v>
      </c>
      <c r="C185" s="1047">
        <v>470</v>
      </c>
      <c r="D185" s="1047">
        <v>734</v>
      </c>
      <c r="E185" s="1048">
        <f t="shared" si="2"/>
        <v>0.56170212765957439</v>
      </c>
    </row>
    <row r="186" spans="1:5">
      <c r="A186" s="1038" t="s">
        <v>1554</v>
      </c>
      <c r="B186" s="1038" t="s">
        <v>1553</v>
      </c>
      <c r="C186" s="1047">
        <v>470</v>
      </c>
      <c r="D186" s="1047">
        <v>734</v>
      </c>
      <c r="E186" s="1048">
        <f t="shared" si="2"/>
        <v>0.56170212765957439</v>
      </c>
    </row>
    <row r="187" spans="1:5">
      <c r="A187" s="1038" t="s">
        <v>1555</v>
      </c>
      <c r="B187" s="1038" t="s">
        <v>1556</v>
      </c>
      <c r="C187" s="1047">
        <v>470</v>
      </c>
      <c r="D187" s="1047">
        <v>734</v>
      </c>
      <c r="E187" s="1048">
        <f t="shared" si="2"/>
        <v>0.56170212765957439</v>
      </c>
    </row>
    <row r="188" spans="1:5">
      <c r="A188" s="1038" t="s">
        <v>1557</v>
      </c>
      <c r="B188" s="1038" t="s">
        <v>1558</v>
      </c>
      <c r="C188" s="1047">
        <v>470</v>
      </c>
      <c r="D188" s="1047">
        <v>734</v>
      </c>
      <c r="E188" s="1048">
        <f t="shared" si="2"/>
        <v>0.56170212765957439</v>
      </c>
    </row>
    <row r="189" spans="1:5">
      <c r="A189" s="1038" t="s">
        <v>1559</v>
      </c>
      <c r="B189" s="1038" t="s">
        <v>1560</v>
      </c>
      <c r="C189" s="1047">
        <v>470</v>
      </c>
      <c r="D189" s="1047">
        <v>734</v>
      </c>
      <c r="E189" s="1048">
        <f t="shared" si="2"/>
        <v>0.56170212765957439</v>
      </c>
    </row>
    <row r="190" spans="1:5">
      <c r="A190" s="1038" t="s">
        <v>1561</v>
      </c>
      <c r="B190" s="1038" t="s">
        <v>1562</v>
      </c>
      <c r="C190" s="1047">
        <v>470</v>
      </c>
      <c r="D190" s="1047">
        <v>734</v>
      </c>
      <c r="E190" s="1048">
        <f t="shared" si="2"/>
        <v>0.56170212765957439</v>
      </c>
    </row>
    <row r="191" spans="1:5">
      <c r="A191" s="1038" t="s">
        <v>1566</v>
      </c>
      <c r="B191" s="1038" t="s">
        <v>1565</v>
      </c>
      <c r="C191" s="1047">
        <v>470</v>
      </c>
      <c r="D191" s="1047">
        <v>734</v>
      </c>
      <c r="E191" s="1048">
        <f t="shared" si="2"/>
        <v>0.56170212765957439</v>
      </c>
    </row>
    <row r="192" spans="1:5">
      <c r="A192" s="1038" t="s">
        <v>1570</v>
      </c>
      <c r="B192" s="1038" t="s">
        <v>1569</v>
      </c>
      <c r="C192" s="1047">
        <v>470</v>
      </c>
      <c r="D192" s="1047">
        <v>734</v>
      </c>
      <c r="E192" s="1048">
        <f t="shared" si="2"/>
        <v>0.56170212765957439</v>
      </c>
    </row>
    <row r="193" spans="1:5">
      <c r="A193" s="1038" t="s">
        <v>1574</v>
      </c>
      <c r="B193" s="1038" t="s">
        <v>1573</v>
      </c>
      <c r="C193" s="1047">
        <v>470</v>
      </c>
      <c r="D193" s="1047">
        <v>734</v>
      </c>
      <c r="E193" s="1048">
        <f t="shared" ref="E193:E256" si="3">D193/C193-1</f>
        <v>0.56170212765957439</v>
      </c>
    </row>
    <row r="194" spans="1:5">
      <c r="A194" s="1038" t="s">
        <v>1576</v>
      </c>
      <c r="B194" s="1038" t="s">
        <v>1575</v>
      </c>
      <c r="C194" s="1047">
        <v>470</v>
      </c>
      <c r="D194" s="1047">
        <v>734</v>
      </c>
      <c r="E194" s="1048">
        <f t="shared" si="3"/>
        <v>0.56170212765957439</v>
      </c>
    </row>
    <row r="195" spans="1:5">
      <c r="A195" s="1038" t="s">
        <v>1580</v>
      </c>
      <c r="B195" s="1038" t="s">
        <v>1579</v>
      </c>
      <c r="C195" s="1047">
        <v>470</v>
      </c>
      <c r="D195" s="1047">
        <v>734</v>
      </c>
      <c r="E195" s="1048">
        <f t="shared" si="3"/>
        <v>0.56170212765957439</v>
      </c>
    </row>
    <row r="196" spans="1:5">
      <c r="A196" s="1038" t="s">
        <v>1533</v>
      </c>
      <c r="B196" s="1038" t="s">
        <v>1534</v>
      </c>
      <c r="C196" s="1047">
        <v>540</v>
      </c>
      <c r="D196" s="1047">
        <v>734</v>
      </c>
      <c r="E196" s="1048">
        <f t="shared" si="3"/>
        <v>0.35925925925925917</v>
      </c>
    </row>
    <row r="197" spans="1:5">
      <c r="A197" s="1038" t="s">
        <v>1539</v>
      </c>
      <c r="B197" s="1038" t="s">
        <v>1540</v>
      </c>
      <c r="C197" s="1047">
        <v>540</v>
      </c>
      <c r="D197" s="1047">
        <v>808</v>
      </c>
      <c r="E197" s="1048">
        <f t="shared" si="3"/>
        <v>0.49629629629629624</v>
      </c>
    </row>
    <row r="198" spans="1:5">
      <c r="A198" s="1038" t="s">
        <v>1538</v>
      </c>
      <c r="B198" s="1038" t="s">
        <v>1551</v>
      </c>
      <c r="C198" s="1047">
        <v>540</v>
      </c>
      <c r="D198" s="1047">
        <v>808</v>
      </c>
      <c r="E198" s="1048">
        <f t="shared" si="3"/>
        <v>0.49629629629629624</v>
      </c>
    </row>
    <row r="199" spans="1:5">
      <c r="A199" s="1038" t="s">
        <v>1564</v>
      </c>
      <c r="B199" s="1038" t="s">
        <v>1563</v>
      </c>
      <c r="C199" s="1047">
        <v>540</v>
      </c>
      <c r="D199" s="1047">
        <v>808</v>
      </c>
      <c r="E199" s="1048">
        <f t="shared" si="3"/>
        <v>0.49629629629629624</v>
      </c>
    </row>
    <row r="200" spans="1:5">
      <c r="A200" s="1038" t="s">
        <v>1568</v>
      </c>
      <c r="B200" s="1038" t="s">
        <v>1567</v>
      </c>
      <c r="C200" s="1047">
        <v>540</v>
      </c>
      <c r="D200" s="1047">
        <v>808</v>
      </c>
      <c r="E200" s="1048">
        <f t="shared" si="3"/>
        <v>0.49629629629629624</v>
      </c>
    </row>
    <row r="201" spans="1:5">
      <c r="A201" s="1038" t="s">
        <v>1572</v>
      </c>
      <c r="B201" s="1038" t="s">
        <v>1571</v>
      </c>
      <c r="C201" s="1047">
        <v>540</v>
      </c>
      <c r="D201" s="1047">
        <v>808</v>
      </c>
      <c r="E201" s="1048">
        <f t="shared" si="3"/>
        <v>0.49629629629629624</v>
      </c>
    </row>
    <row r="202" spans="1:5">
      <c r="A202" s="1038" t="s">
        <v>1578</v>
      </c>
      <c r="B202" s="1038" t="s">
        <v>1577</v>
      </c>
      <c r="C202" s="1047">
        <v>540</v>
      </c>
      <c r="D202" s="1047">
        <v>808</v>
      </c>
      <c r="E202" s="1048">
        <f t="shared" si="3"/>
        <v>0.49629629629629624</v>
      </c>
    </row>
    <row r="203" spans="1:5">
      <c r="A203" s="1038" t="s">
        <v>1582</v>
      </c>
      <c r="B203" s="1038" t="s">
        <v>1581</v>
      </c>
      <c r="C203" s="1047">
        <v>540</v>
      </c>
      <c r="D203" s="1047">
        <v>808</v>
      </c>
      <c r="E203" s="1048">
        <f t="shared" si="3"/>
        <v>0.49629629629629624</v>
      </c>
    </row>
    <row r="204" spans="1:5">
      <c r="A204" s="1038" t="s">
        <v>890</v>
      </c>
      <c r="B204" s="1043" t="s">
        <v>891</v>
      </c>
      <c r="C204" s="1047">
        <v>1544</v>
      </c>
      <c r="D204" s="1047">
        <v>2224</v>
      </c>
      <c r="E204" s="1048">
        <f t="shared" si="3"/>
        <v>0.44041450777202074</v>
      </c>
    </row>
    <row r="205" spans="1:5">
      <c r="A205" s="1038" t="s">
        <v>381</v>
      </c>
      <c r="B205" s="1038" t="s">
        <v>382</v>
      </c>
      <c r="C205" s="1047">
        <v>390</v>
      </c>
      <c r="D205" s="1047">
        <v>612</v>
      </c>
      <c r="E205" s="1048">
        <f t="shared" si="3"/>
        <v>0.56923076923076921</v>
      </c>
    </row>
    <row r="206" spans="1:5">
      <c r="A206" s="1038" t="s">
        <v>384</v>
      </c>
      <c r="B206" s="1038" t="s">
        <v>496</v>
      </c>
      <c r="C206" s="1047">
        <v>390</v>
      </c>
      <c r="D206" s="1047">
        <v>612</v>
      </c>
      <c r="E206" s="1048">
        <f t="shared" si="3"/>
        <v>0.56923076923076921</v>
      </c>
    </row>
    <row r="207" spans="1:5">
      <c r="A207" s="1038" t="s">
        <v>757</v>
      </c>
      <c r="B207" s="1038" t="s">
        <v>758</v>
      </c>
      <c r="C207" s="1047">
        <v>390</v>
      </c>
      <c r="D207" s="1047">
        <v>612</v>
      </c>
      <c r="E207" s="1048">
        <f t="shared" si="3"/>
        <v>0.56923076923076921</v>
      </c>
    </row>
    <row r="208" spans="1:5">
      <c r="A208" s="1038" t="s">
        <v>760</v>
      </c>
      <c r="B208" s="1038" t="s">
        <v>761</v>
      </c>
      <c r="C208" s="1047">
        <v>390</v>
      </c>
      <c r="D208" s="1047">
        <v>612</v>
      </c>
      <c r="E208" s="1048">
        <f t="shared" si="3"/>
        <v>0.56923076923076921</v>
      </c>
    </row>
    <row r="209" spans="1:5">
      <c r="A209" s="1038" t="s">
        <v>374</v>
      </c>
      <c r="B209" s="1038" t="s">
        <v>375</v>
      </c>
      <c r="C209" s="1047">
        <v>390</v>
      </c>
      <c r="D209" s="1047">
        <v>696</v>
      </c>
      <c r="E209" s="1048">
        <f t="shared" si="3"/>
        <v>0.78461538461538471</v>
      </c>
    </row>
    <row r="210" spans="1:5">
      <c r="A210" s="1038" t="s">
        <v>377</v>
      </c>
      <c r="B210" s="1038" t="s">
        <v>378</v>
      </c>
      <c r="C210" s="1047">
        <v>390</v>
      </c>
      <c r="D210" s="1047">
        <v>696</v>
      </c>
      <c r="E210" s="1048">
        <f t="shared" si="3"/>
        <v>0.78461538461538471</v>
      </c>
    </row>
    <row r="211" spans="1:5">
      <c r="A211" s="1038" t="s">
        <v>380</v>
      </c>
      <c r="B211" s="1038" t="s">
        <v>393</v>
      </c>
      <c r="C211" s="1047">
        <v>390</v>
      </c>
      <c r="D211" s="1047">
        <v>696</v>
      </c>
      <c r="E211" s="1048">
        <f t="shared" si="3"/>
        <v>0.78461538461538471</v>
      </c>
    </row>
    <row r="212" spans="1:5">
      <c r="A212" s="1038" t="s">
        <v>608</v>
      </c>
      <c r="B212" s="1038" t="s">
        <v>609</v>
      </c>
      <c r="C212" s="1047">
        <v>390</v>
      </c>
      <c r="D212" s="1047">
        <v>696</v>
      </c>
      <c r="E212" s="1048">
        <f t="shared" si="3"/>
        <v>0.78461538461538471</v>
      </c>
    </row>
    <row r="213" spans="1:5">
      <c r="A213" s="1038" t="s">
        <v>229</v>
      </c>
      <c r="B213" s="1038" t="s">
        <v>230</v>
      </c>
      <c r="C213" s="1047">
        <v>572</v>
      </c>
      <c r="D213" s="1047">
        <v>866</v>
      </c>
      <c r="E213" s="1048">
        <f t="shared" si="3"/>
        <v>0.51398601398601396</v>
      </c>
    </row>
    <row r="214" spans="1:5">
      <c r="A214" s="1038" t="s">
        <v>458</v>
      </c>
      <c r="B214" s="1038" t="s">
        <v>459</v>
      </c>
      <c r="C214" s="1047">
        <v>572</v>
      </c>
      <c r="D214" s="1047">
        <v>866</v>
      </c>
      <c r="E214" s="1048">
        <f t="shared" si="3"/>
        <v>0.51398601398601396</v>
      </c>
    </row>
    <row r="215" spans="1:5">
      <c r="A215" s="1038" t="s">
        <v>461</v>
      </c>
      <c r="B215" s="1038" t="s">
        <v>462</v>
      </c>
      <c r="C215" s="1047">
        <v>572</v>
      </c>
      <c r="D215" s="1047">
        <v>866</v>
      </c>
      <c r="E215" s="1048">
        <f t="shared" si="3"/>
        <v>0.51398601398601396</v>
      </c>
    </row>
    <row r="216" spans="1:5">
      <c r="A216" s="1038" t="s">
        <v>464</v>
      </c>
      <c r="B216" s="1038" t="s">
        <v>465</v>
      </c>
      <c r="C216" s="1047">
        <v>572</v>
      </c>
      <c r="D216" s="1047">
        <v>866</v>
      </c>
      <c r="E216" s="1048">
        <f t="shared" si="3"/>
        <v>0.51398601398601396</v>
      </c>
    </row>
    <row r="217" spans="1:5">
      <c r="A217" s="1038" t="s">
        <v>467</v>
      </c>
      <c r="B217" s="1038" t="s">
        <v>226</v>
      </c>
      <c r="C217" s="1047">
        <v>572</v>
      </c>
      <c r="D217" s="1047">
        <v>866</v>
      </c>
      <c r="E217" s="1048">
        <f t="shared" si="3"/>
        <v>0.51398601398601396</v>
      </c>
    </row>
    <row r="218" spans="1:5">
      <c r="A218" s="1038" t="s">
        <v>246</v>
      </c>
      <c r="B218" s="1038" t="s">
        <v>247</v>
      </c>
      <c r="C218" s="1047">
        <v>360</v>
      </c>
      <c r="D218" s="1047">
        <v>578</v>
      </c>
      <c r="E218" s="1048">
        <f t="shared" si="3"/>
        <v>0.60555555555555562</v>
      </c>
    </row>
    <row r="219" spans="1:5">
      <c r="A219" s="1038" t="s">
        <v>146</v>
      </c>
      <c r="B219" s="1038" t="s">
        <v>147</v>
      </c>
      <c r="C219" s="1047">
        <v>360</v>
      </c>
      <c r="D219" s="1047">
        <v>578</v>
      </c>
      <c r="E219" s="1048">
        <f t="shared" si="3"/>
        <v>0.60555555555555562</v>
      </c>
    </row>
    <row r="220" spans="1:5">
      <c r="A220" s="1038" t="s">
        <v>639</v>
      </c>
      <c r="B220" s="1038" t="s">
        <v>640</v>
      </c>
      <c r="C220" s="1047">
        <v>360</v>
      </c>
      <c r="D220" s="1047">
        <v>578</v>
      </c>
      <c r="E220" s="1048">
        <f t="shared" si="3"/>
        <v>0.60555555555555562</v>
      </c>
    </row>
    <row r="221" spans="1:5">
      <c r="A221" s="1038" t="s">
        <v>642</v>
      </c>
      <c r="B221" s="1038" t="s">
        <v>643</v>
      </c>
      <c r="C221" s="1047">
        <v>360</v>
      </c>
      <c r="D221" s="1047">
        <v>578</v>
      </c>
      <c r="E221" s="1048">
        <f t="shared" si="3"/>
        <v>0.60555555555555562</v>
      </c>
    </row>
    <row r="222" spans="1:5">
      <c r="A222" s="1038" t="s">
        <v>66</v>
      </c>
      <c r="B222" s="1038" t="s">
        <v>67</v>
      </c>
      <c r="C222" s="1047">
        <v>360</v>
      </c>
      <c r="D222" s="1047">
        <v>622</v>
      </c>
      <c r="E222" s="1048">
        <f t="shared" si="3"/>
        <v>0.72777777777777786</v>
      </c>
    </row>
    <row r="223" spans="1:5">
      <c r="A223" s="1038" t="s">
        <v>69</v>
      </c>
      <c r="B223" s="1038" t="s">
        <v>70</v>
      </c>
      <c r="C223" s="1047">
        <v>360</v>
      </c>
      <c r="D223" s="1047">
        <v>622</v>
      </c>
      <c r="E223" s="1048">
        <f t="shared" si="3"/>
        <v>0.72777777777777786</v>
      </c>
    </row>
    <row r="224" spans="1:5">
      <c r="A224" s="1038" t="s">
        <v>599</v>
      </c>
      <c r="B224" s="1038" t="s">
        <v>600</v>
      </c>
      <c r="C224" s="1047">
        <v>360</v>
      </c>
      <c r="D224" s="1047">
        <v>622</v>
      </c>
      <c r="E224" s="1048">
        <f t="shared" si="3"/>
        <v>0.72777777777777786</v>
      </c>
    </row>
    <row r="225" spans="1:5">
      <c r="A225" s="1038" t="s">
        <v>602</v>
      </c>
      <c r="B225" s="1038" t="s">
        <v>603</v>
      </c>
      <c r="C225" s="1047">
        <v>360</v>
      </c>
      <c r="D225" s="1047">
        <v>622</v>
      </c>
      <c r="E225" s="1048">
        <f t="shared" si="3"/>
        <v>0.72777777777777786</v>
      </c>
    </row>
    <row r="226" spans="1:5">
      <c r="A226" s="1038" t="s">
        <v>509</v>
      </c>
      <c r="B226" s="1038" t="s">
        <v>699</v>
      </c>
      <c r="C226" s="1047">
        <v>688</v>
      </c>
      <c r="D226" s="1047">
        <v>1024</v>
      </c>
      <c r="E226" s="1048">
        <f t="shared" si="3"/>
        <v>0.48837209302325579</v>
      </c>
    </row>
    <row r="227" spans="1:5">
      <c r="A227" s="1038" t="s">
        <v>510</v>
      </c>
      <c r="B227" s="1038" t="s">
        <v>700</v>
      </c>
      <c r="C227" s="1047">
        <v>688</v>
      </c>
      <c r="D227" s="1047">
        <v>1024</v>
      </c>
      <c r="E227" s="1048">
        <f t="shared" si="3"/>
        <v>0.48837209302325579</v>
      </c>
    </row>
    <row r="228" spans="1:5">
      <c r="A228" s="1038" t="s">
        <v>511</v>
      </c>
      <c r="B228" s="1038" t="s">
        <v>701</v>
      </c>
      <c r="C228" s="1047">
        <v>688</v>
      </c>
      <c r="D228" s="1047">
        <v>1024</v>
      </c>
      <c r="E228" s="1048">
        <f t="shared" si="3"/>
        <v>0.48837209302325579</v>
      </c>
    </row>
    <row r="229" spans="1:5">
      <c r="A229" s="1038" t="s">
        <v>942</v>
      </c>
      <c r="B229" s="1038" t="s">
        <v>741</v>
      </c>
      <c r="C229" s="1047">
        <v>1606</v>
      </c>
      <c r="D229" s="1047">
        <v>2262</v>
      </c>
      <c r="E229" s="1048">
        <f t="shared" si="3"/>
        <v>0.40846824408468252</v>
      </c>
    </row>
    <row r="230" spans="1:5">
      <c r="A230" s="1038" t="s">
        <v>39</v>
      </c>
      <c r="B230" s="1042" t="s">
        <v>947</v>
      </c>
      <c r="C230" s="1047">
        <v>265</v>
      </c>
      <c r="D230" s="1047">
        <v>418</v>
      </c>
      <c r="E230" s="1048">
        <f t="shared" si="3"/>
        <v>0.57735849056603783</v>
      </c>
    </row>
    <row r="231" spans="1:5">
      <c r="A231" s="1037" t="s">
        <v>595</v>
      </c>
      <c r="B231" s="1037" t="s">
        <v>958</v>
      </c>
      <c r="C231" s="1047">
        <v>1128</v>
      </c>
      <c r="D231" s="1047">
        <v>1648</v>
      </c>
      <c r="E231" s="1048">
        <f t="shared" si="3"/>
        <v>0.46099290780141855</v>
      </c>
    </row>
    <row r="232" spans="1:5">
      <c r="A232" s="1037" t="s">
        <v>821</v>
      </c>
      <c r="B232" s="1037" t="s">
        <v>956</v>
      </c>
      <c r="C232" s="1047">
        <v>1358</v>
      </c>
      <c r="D232" s="1047">
        <v>1950</v>
      </c>
      <c r="E232" s="1048">
        <f t="shared" si="3"/>
        <v>0.43593519882179677</v>
      </c>
    </row>
    <row r="233" spans="1:5">
      <c r="A233" s="1038" t="s">
        <v>1793</v>
      </c>
      <c r="B233" s="1038" t="s">
        <v>1794</v>
      </c>
      <c r="C233" s="1047">
        <v>1496</v>
      </c>
      <c r="D233" s="1047">
        <v>2216</v>
      </c>
      <c r="E233" s="1048">
        <f t="shared" si="3"/>
        <v>0.48128342245989297</v>
      </c>
    </row>
    <row r="234" spans="1:5">
      <c r="A234" s="1038" t="s">
        <v>1598</v>
      </c>
      <c r="B234" s="1038" t="s">
        <v>1599</v>
      </c>
      <c r="C234" s="1047">
        <v>1940</v>
      </c>
      <c r="D234" s="1047">
        <v>2730</v>
      </c>
      <c r="E234" s="1048">
        <f t="shared" si="3"/>
        <v>0.40721649484536093</v>
      </c>
    </row>
    <row r="235" spans="1:5">
      <c r="A235" s="1037" t="s">
        <v>966</v>
      </c>
      <c r="B235" s="1037" t="s">
        <v>968</v>
      </c>
      <c r="C235" s="1047">
        <v>1632</v>
      </c>
      <c r="D235" s="1047">
        <v>2374</v>
      </c>
      <c r="E235" s="1048">
        <f t="shared" si="3"/>
        <v>0.45465686274509798</v>
      </c>
    </row>
    <row r="236" spans="1:5">
      <c r="A236" s="1037" t="s">
        <v>1058</v>
      </c>
      <c r="B236" s="1037" t="s">
        <v>968</v>
      </c>
      <c r="C236" s="1047">
        <v>2062</v>
      </c>
      <c r="D236" s="1047">
        <v>3040</v>
      </c>
      <c r="E236" s="1048">
        <f t="shared" si="3"/>
        <v>0.47429679922405432</v>
      </c>
    </row>
    <row r="237" spans="1:5">
      <c r="A237" s="1038" t="s">
        <v>172</v>
      </c>
      <c r="B237" s="1038" t="s">
        <v>945</v>
      </c>
      <c r="C237" s="1047">
        <v>2104</v>
      </c>
      <c r="D237" s="1047">
        <v>2958</v>
      </c>
      <c r="E237" s="1048">
        <f t="shared" si="3"/>
        <v>0.40589353612167289</v>
      </c>
    </row>
    <row r="238" spans="1:5">
      <c r="A238" s="1038" t="s">
        <v>850</v>
      </c>
      <c r="B238" s="1038" t="s">
        <v>2136</v>
      </c>
      <c r="C238" s="1047">
        <v>2096</v>
      </c>
      <c r="D238" s="1047">
        <v>2962</v>
      </c>
      <c r="E238" s="1048">
        <f t="shared" si="3"/>
        <v>0.41316793893129766</v>
      </c>
    </row>
    <row r="239" spans="1:5">
      <c r="A239" s="1038" t="s">
        <v>851</v>
      </c>
      <c r="B239" s="1038" t="s">
        <v>2136</v>
      </c>
      <c r="C239" s="1047">
        <v>2264</v>
      </c>
      <c r="D239" s="1047">
        <v>3214</v>
      </c>
      <c r="E239" s="1048">
        <f t="shared" si="3"/>
        <v>0.41961130742049479</v>
      </c>
    </row>
    <row r="240" spans="1:5">
      <c r="A240" s="1037" t="s">
        <v>711</v>
      </c>
      <c r="B240" s="1037" t="s">
        <v>143</v>
      </c>
      <c r="C240" s="1047">
        <v>416</v>
      </c>
      <c r="D240" s="1047">
        <v>646</v>
      </c>
      <c r="E240" s="1048">
        <f t="shared" si="3"/>
        <v>0.55288461538461542</v>
      </c>
    </row>
    <row r="241" spans="1:5">
      <c r="A241" s="1037" t="s">
        <v>499</v>
      </c>
      <c r="B241" s="1037" t="s">
        <v>768</v>
      </c>
      <c r="C241" s="1047">
        <v>397</v>
      </c>
      <c r="D241" s="1047">
        <v>602</v>
      </c>
      <c r="E241" s="1048">
        <f t="shared" si="3"/>
        <v>0.51637279596977326</v>
      </c>
    </row>
    <row r="242" spans="1:5">
      <c r="A242" s="1037" t="s">
        <v>169</v>
      </c>
      <c r="B242" s="1037" t="s">
        <v>332</v>
      </c>
      <c r="C242" s="1047">
        <v>682</v>
      </c>
      <c r="D242" s="1047">
        <v>1050</v>
      </c>
      <c r="E242" s="1048">
        <f t="shared" si="3"/>
        <v>0.53958944281524923</v>
      </c>
    </row>
    <row r="243" spans="1:5">
      <c r="A243" s="1037" t="s">
        <v>1220</v>
      </c>
      <c r="B243" s="1037" t="s">
        <v>1221</v>
      </c>
      <c r="C243" s="1047">
        <v>682</v>
      </c>
      <c r="D243" s="1047">
        <v>1050</v>
      </c>
      <c r="E243" s="1048">
        <f t="shared" si="3"/>
        <v>0.53958944281524923</v>
      </c>
    </row>
    <row r="244" spans="1:5">
      <c r="A244" s="1037" t="s">
        <v>1000</v>
      </c>
      <c r="B244" s="1037" t="s">
        <v>1002</v>
      </c>
      <c r="C244" s="1047">
        <v>832</v>
      </c>
      <c r="D244" s="1047">
        <v>1236</v>
      </c>
      <c r="E244" s="1048">
        <f t="shared" si="3"/>
        <v>0.48557692307692313</v>
      </c>
    </row>
    <row r="245" spans="1:5">
      <c r="A245" s="1038" t="s">
        <v>1801</v>
      </c>
      <c r="B245" s="1038" t="s">
        <v>1803</v>
      </c>
      <c r="C245" s="1047">
        <v>942</v>
      </c>
      <c r="D245" s="1047">
        <v>1412</v>
      </c>
      <c r="E245" s="1048">
        <f t="shared" si="3"/>
        <v>0.4989384288747345</v>
      </c>
    </row>
    <row r="246" spans="1:5">
      <c r="A246" s="1038" t="s">
        <v>596</v>
      </c>
      <c r="B246" s="1038" t="s">
        <v>38</v>
      </c>
      <c r="C246" s="1047">
        <v>574</v>
      </c>
      <c r="D246" s="1047">
        <v>860</v>
      </c>
      <c r="E246" s="1048">
        <f t="shared" si="3"/>
        <v>0.49825783972125426</v>
      </c>
    </row>
    <row r="247" spans="1:5">
      <c r="A247" s="1038" t="s">
        <v>485</v>
      </c>
      <c r="B247" s="1038" t="s">
        <v>957</v>
      </c>
      <c r="C247" s="1047">
        <v>1014</v>
      </c>
      <c r="D247" s="1047">
        <v>1502</v>
      </c>
      <c r="E247" s="1048">
        <f t="shared" si="3"/>
        <v>0.48126232741617359</v>
      </c>
    </row>
    <row r="248" spans="1:5">
      <c r="A248" s="1038" t="s">
        <v>2031</v>
      </c>
      <c r="B248" s="1038" t="s">
        <v>2137</v>
      </c>
      <c r="C248" s="1047">
        <v>1242</v>
      </c>
      <c r="D248" s="1047">
        <v>1762</v>
      </c>
      <c r="E248" s="1048">
        <f t="shared" si="3"/>
        <v>0.41867954911433181</v>
      </c>
    </row>
    <row r="249" spans="1:5">
      <c r="A249" s="1037" t="s">
        <v>139</v>
      </c>
      <c r="B249" s="1037" t="s">
        <v>35</v>
      </c>
      <c r="C249" s="1047">
        <v>796</v>
      </c>
      <c r="D249" s="1047">
        <v>1208</v>
      </c>
      <c r="E249" s="1048">
        <f t="shared" si="3"/>
        <v>0.51758793969849237</v>
      </c>
    </row>
    <row r="250" spans="1:5">
      <c r="A250" s="1038" t="s">
        <v>141</v>
      </c>
      <c r="B250" s="1038" t="s">
        <v>37</v>
      </c>
      <c r="C250" s="1047">
        <v>664</v>
      </c>
      <c r="D250" s="1047">
        <v>996</v>
      </c>
      <c r="E250" s="1048">
        <f t="shared" si="3"/>
        <v>0.5</v>
      </c>
    </row>
    <row r="251" spans="1:5">
      <c r="A251" s="1037" t="s">
        <v>1014</v>
      </c>
      <c r="B251" s="1037" t="s">
        <v>1010</v>
      </c>
      <c r="C251" s="1047">
        <v>1020</v>
      </c>
      <c r="D251" s="1047">
        <v>1506</v>
      </c>
      <c r="E251" s="1048">
        <f t="shared" si="3"/>
        <v>0.4764705882352942</v>
      </c>
    </row>
    <row r="252" spans="1:5">
      <c r="A252" s="1038" t="s">
        <v>1797</v>
      </c>
      <c r="B252" s="1038" t="s">
        <v>1798</v>
      </c>
      <c r="C252" s="1047">
        <v>1112</v>
      </c>
      <c r="D252" s="1047">
        <v>1730</v>
      </c>
      <c r="E252" s="1048">
        <f t="shared" si="3"/>
        <v>0.55575539568345333</v>
      </c>
    </row>
    <row r="253" spans="1:5">
      <c r="A253" s="1038" t="s">
        <v>1016</v>
      </c>
      <c r="B253" s="1038" t="s">
        <v>1011</v>
      </c>
      <c r="C253" s="1047">
        <v>642</v>
      </c>
      <c r="D253" s="1047">
        <v>958</v>
      </c>
      <c r="E253" s="1048">
        <f t="shared" si="3"/>
        <v>0.49221183800623058</v>
      </c>
    </row>
    <row r="254" spans="1:5">
      <c r="A254" s="1038" t="s">
        <v>142</v>
      </c>
      <c r="B254" s="1038" t="s">
        <v>695</v>
      </c>
      <c r="C254" s="1047">
        <v>458</v>
      </c>
      <c r="D254" s="1047">
        <v>718</v>
      </c>
      <c r="E254" s="1048">
        <f t="shared" si="3"/>
        <v>0.56768558951965065</v>
      </c>
    </row>
    <row r="255" spans="1:5">
      <c r="A255" s="1037" t="s">
        <v>91</v>
      </c>
      <c r="B255" s="1037" t="s">
        <v>691</v>
      </c>
      <c r="C255" s="1047">
        <v>1138</v>
      </c>
      <c r="D255" s="1047">
        <v>1666</v>
      </c>
      <c r="E255" s="1048">
        <f t="shared" si="3"/>
        <v>0.46397188049209137</v>
      </c>
    </row>
    <row r="256" spans="1:5">
      <c r="A256" s="1037" t="s">
        <v>428</v>
      </c>
      <c r="B256" s="1037" t="s">
        <v>429</v>
      </c>
      <c r="C256" s="1047">
        <v>1148</v>
      </c>
      <c r="D256" s="1047">
        <v>1686</v>
      </c>
      <c r="E256" s="1048">
        <f t="shared" si="3"/>
        <v>0.46864111498257843</v>
      </c>
    </row>
    <row r="257" spans="1:5">
      <c r="A257" s="1037" t="s">
        <v>335</v>
      </c>
      <c r="B257" s="1037" t="s">
        <v>693</v>
      </c>
      <c r="C257" s="1047">
        <v>1294</v>
      </c>
      <c r="D257" s="1047">
        <v>1874</v>
      </c>
      <c r="E257" s="1048">
        <f t="shared" ref="E257:E320" si="4">D257/C257-1</f>
        <v>0.44822256568778984</v>
      </c>
    </row>
    <row r="258" spans="1:5">
      <c r="A258" s="1038" t="s">
        <v>501</v>
      </c>
      <c r="B258" s="1038" t="s">
        <v>532</v>
      </c>
      <c r="C258" s="1047">
        <v>1668</v>
      </c>
      <c r="D258" s="1047">
        <v>2424</v>
      </c>
      <c r="E258" s="1048">
        <f t="shared" si="4"/>
        <v>0.45323741007194251</v>
      </c>
    </row>
    <row r="259" spans="1:5">
      <c r="A259" s="1038" t="s">
        <v>500</v>
      </c>
      <c r="B259" s="1038" t="s">
        <v>532</v>
      </c>
      <c r="C259" s="1047">
        <v>1810</v>
      </c>
      <c r="D259" s="1047">
        <v>2594</v>
      </c>
      <c r="E259" s="1048">
        <f t="shared" si="4"/>
        <v>0.43314917127071828</v>
      </c>
    </row>
    <row r="260" spans="1:5">
      <c r="A260" s="1038" t="s">
        <v>535</v>
      </c>
      <c r="B260" s="1038" t="s">
        <v>531</v>
      </c>
      <c r="C260" s="1047">
        <v>3518</v>
      </c>
      <c r="D260" s="1047">
        <v>4872</v>
      </c>
      <c r="E260" s="1048">
        <f t="shared" si="4"/>
        <v>0.38487777146105739</v>
      </c>
    </row>
    <row r="261" spans="1:5">
      <c r="A261" s="1038" t="s">
        <v>536</v>
      </c>
      <c r="B261" s="1038" t="s">
        <v>531</v>
      </c>
      <c r="C261" s="1047">
        <v>3588</v>
      </c>
      <c r="D261" s="1047">
        <v>4944</v>
      </c>
      <c r="E261" s="1048">
        <f t="shared" si="4"/>
        <v>0.37792642140468224</v>
      </c>
    </row>
    <row r="262" spans="1:5">
      <c r="A262" s="1038" t="s">
        <v>445</v>
      </c>
      <c r="B262" s="1038" t="s">
        <v>446</v>
      </c>
      <c r="C262" s="1047">
        <v>3372</v>
      </c>
      <c r="D262" s="1047">
        <v>4604</v>
      </c>
      <c r="E262" s="1048">
        <f t="shared" si="4"/>
        <v>0.36536180308422295</v>
      </c>
    </row>
    <row r="263" spans="1:5">
      <c r="A263" s="1037" t="s">
        <v>423</v>
      </c>
      <c r="B263" s="1037" t="s">
        <v>424</v>
      </c>
      <c r="C263" s="1047">
        <v>688</v>
      </c>
      <c r="D263" s="1047">
        <v>1032</v>
      </c>
      <c r="E263" s="1048">
        <f t="shared" si="4"/>
        <v>0.5</v>
      </c>
    </row>
    <row r="264" spans="1:5">
      <c r="A264" s="1038" t="s">
        <v>153</v>
      </c>
      <c r="B264" s="1038" t="s">
        <v>216</v>
      </c>
      <c r="C264" s="1047">
        <v>900</v>
      </c>
      <c r="D264" s="1047">
        <v>1296</v>
      </c>
      <c r="E264" s="1048">
        <f t="shared" si="4"/>
        <v>0.43999999999999995</v>
      </c>
    </row>
    <row r="265" spans="1:5">
      <c r="A265" s="1038" t="s">
        <v>31</v>
      </c>
      <c r="B265" s="1038" t="s">
        <v>32</v>
      </c>
      <c r="C265" s="1047">
        <v>1416</v>
      </c>
      <c r="D265" s="1047">
        <v>2068</v>
      </c>
      <c r="E265" s="1048">
        <f t="shared" si="4"/>
        <v>0.46045197740112997</v>
      </c>
    </row>
    <row r="266" spans="1:5">
      <c r="A266" s="1038" t="s">
        <v>479</v>
      </c>
      <c r="B266" s="1038" t="s">
        <v>217</v>
      </c>
      <c r="C266" s="1047">
        <v>900</v>
      </c>
      <c r="D266" s="1047">
        <v>1296</v>
      </c>
      <c r="E266" s="1048">
        <f t="shared" si="4"/>
        <v>0.43999999999999995</v>
      </c>
    </row>
    <row r="267" spans="1:5">
      <c r="A267" s="1038" t="s">
        <v>33</v>
      </c>
      <c r="B267" s="1038" t="s">
        <v>34</v>
      </c>
      <c r="C267" s="1047">
        <v>1416</v>
      </c>
      <c r="D267" s="1047">
        <v>2068</v>
      </c>
      <c r="E267" s="1048">
        <f t="shared" si="4"/>
        <v>0.46045197740112997</v>
      </c>
    </row>
    <row r="268" spans="1:5">
      <c r="A268" s="1038" t="s">
        <v>882</v>
      </c>
      <c r="B268" s="1038" t="s">
        <v>883</v>
      </c>
      <c r="C268" s="1047">
        <v>3370</v>
      </c>
      <c r="D268" s="1047">
        <v>4250</v>
      </c>
      <c r="E268" s="1048">
        <f t="shared" si="4"/>
        <v>0.26112759643916905</v>
      </c>
    </row>
    <row r="269" spans="1:5">
      <c r="A269" s="1038" t="s">
        <v>935</v>
      </c>
      <c r="B269" s="1038" t="s">
        <v>936</v>
      </c>
      <c r="C269" s="1047">
        <v>5628</v>
      </c>
      <c r="D269" s="1047">
        <v>7656</v>
      </c>
      <c r="E269" s="1048">
        <f t="shared" si="4"/>
        <v>0.36034115138592759</v>
      </c>
    </row>
    <row r="270" spans="1:5">
      <c r="A270" s="1038" t="s">
        <v>937</v>
      </c>
      <c r="B270" s="1038" t="s">
        <v>938</v>
      </c>
      <c r="C270" s="1047">
        <v>2676</v>
      </c>
      <c r="D270" s="1047">
        <v>3740</v>
      </c>
      <c r="E270" s="1048">
        <f t="shared" si="4"/>
        <v>0.39760837070254107</v>
      </c>
    </row>
    <row r="271" spans="1:5">
      <c r="A271" s="1038" t="s">
        <v>881</v>
      </c>
      <c r="B271" s="1038" t="s">
        <v>934</v>
      </c>
      <c r="C271" s="1047">
        <v>4156</v>
      </c>
      <c r="D271" s="1047">
        <v>5742</v>
      </c>
      <c r="E271" s="1048">
        <f t="shared" si="4"/>
        <v>0.38161693936477392</v>
      </c>
    </row>
    <row r="272" spans="1:5">
      <c r="A272" s="1037" t="s">
        <v>1972</v>
      </c>
      <c r="B272" s="1037" t="s">
        <v>2138</v>
      </c>
      <c r="C272" s="1047">
        <v>2296</v>
      </c>
      <c r="D272" s="1047">
        <v>3256</v>
      </c>
      <c r="E272" s="1048">
        <f t="shared" si="4"/>
        <v>0.4181184668989546</v>
      </c>
    </row>
    <row r="273" spans="1:5">
      <c r="A273" s="1037" t="s">
        <v>1975</v>
      </c>
      <c r="B273" s="1037" t="s">
        <v>2139</v>
      </c>
      <c r="C273" s="1047">
        <v>2218</v>
      </c>
      <c r="D273" s="1047">
        <v>3100</v>
      </c>
      <c r="E273" s="1048">
        <f t="shared" si="4"/>
        <v>0.39765554553651938</v>
      </c>
    </row>
    <row r="274" spans="1:5">
      <c r="A274" s="1038" t="s">
        <v>814</v>
      </c>
      <c r="B274" s="1038" t="s">
        <v>702</v>
      </c>
      <c r="C274" s="1047">
        <v>422</v>
      </c>
      <c r="D274" s="1047">
        <v>668</v>
      </c>
      <c r="E274" s="1048">
        <f t="shared" si="4"/>
        <v>0.58293838862559233</v>
      </c>
    </row>
    <row r="275" spans="1:5">
      <c r="A275" s="1038" t="s">
        <v>810</v>
      </c>
      <c r="B275" s="1038" t="s">
        <v>702</v>
      </c>
      <c r="C275" s="1047">
        <v>500</v>
      </c>
      <c r="D275" s="1047">
        <v>780</v>
      </c>
      <c r="E275" s="1048">
        <f t="shared" si="4"/>
        <v>0.56000000000000005</v>
      </c>
    </row>
    <row r="276" spans="1:5">
      <c r="A276" s="1038" t="s">
        <v>2140</v>
      </c>
      <c r="B276" s="1038" t="s">
        <v>2141</v>
      </c>
      <c r="C276" s="1047">
        <v>374</v>
      </c>
      <c r="D276" s="1047">
        <v>608</v>
      </c>
      <c r="E276" s="1048">
        <f t="shared" si="4"/>
        <v>0.62566844919786102</v>
      </c>
    </row>
    <row r="277" spans="1:5">
      <c r="A277" s="1038" t="s">
        <v>2142</v>
      </c>
      <c r="B277" s="1044" t="s">
        <v>2143</v>
      </c>
      <c r="C277" s="1047">
        <v>130</v>
      </c>
      <c r="D277" s="1047">
        <v>184</v>
      </c>
      <c r="E277" s="1048">
        <f t="shared" si="4"/>
        <v>0.41538461538461546</v>
      </c>
    </row>
    <row r="278" spans="1:5">
      <c r="A278" s="1038" t="s">
        <v>2142</v>
      </c>
      <c r="B278" s="1044" t="s">
        <v>2144</v>
      </c>
      <c r="C278" s="1047">
        <v>326</v>
      </c>
      <c r="D278" s="1047">
        <v>478</v>
      </c>
      <c r="E278" s="1048">
        <f t="shared" si="4"/>
        <v>0.46625766871165641</v>
      </c>
    </row>
    <row r="279" spans="1:5">
      <c r="A279" s="1038" t="s">
        <v>2142</v>
      </c>
      <c r="B279" s="1044" t="s">
        <v>2145</v>
      </c>
      <c r="C279" s="1047">
        <v>922</v>
      </c>
      <c r="D279" s="1047">
        <v>1272</v>
      </c>
      <c r="E279" s="1048">
        <f t="shared" si="4"/>
        <v>0.37960954446854656</v>
      </c>
    </row>
    <row r="280" spans="1:5">
      <c r="A280" s="1038" t="s">
        <v>2146</v>
      </c>
      <c r="B280" s="1044" t="s">
        <v>2147</v>
      </c>
      <c r="C280" s="1047">
        <v>478</v>
      </c>
      <c r="D280" s="1047">
        <v>738</v>
      </c>
      <c r="E280" s="1048">
        <f t="shared" si="4"/>
        <v>0.54393305439330542</v>
      </c>
    </row>
    <row r="281" spans="1:5">
      <c r="A281" s="1039" t="s">
        <v>638</v>
      </c>
      <c r="B281" s="1039" t="s">
        <v>635</v>
      </c>
      <c r="C281" s="1047">
        <v>388</v>
      </c>
      <c r="D281" s="1047">
        <v>620</v>
      </c>
      <c r="E281" s="1048">
        <f t="shared" si="4"/>
        <v>0.597938144329897</v>
      </c>
    </row>
    <row r="282" spans="1:5">
      <c r="A282" s="1039" t="s">
        <v>634</v>
      </c>
      <c r="B282" s="1039" t="s">
        <v>635</v>
      </c>
      <c r="C282" s="1047">
        <v>390</v>
      </c>
      <c r="D282" s="1047">
        <v>612</v>
      </c>
      <c r="E282" s="1048">
        <f t="shared" si="4"/>
        <v>0.56923076923076921</v>
      </c>
    </row>
    <row r="283" spans="1:5">
      <c r="A283" s="1039" t="s">
        <v>1092</v>
      </c>
      <c r="B283" s="1039" t="s">
        <v>1093</v>
      </c>
      <c r="C283" s="1047">
        <v>448</v>
      </c>
      <c r="D283" s="1047">
        <v>740</v>
      </c>
      <c r="E283" s="1048">
        <f t="shared" si="4"/>
        <v>0.65178571428571419</v>
      </c>
    </row>
    <row r="284" spans="1:5">
      <c r="A284" s="1037" t="s">
        <v>778</v>
      </c>
      <c r="B284" s="1037" t="s">
        <v>327</v>
      </c>
      <c r="C284" s="1047">
        <v>694</v>
      </c>
      <c r="D284" s="1047">
        <v>1062</v>
      </c>
      <c r="E284" s="1048">
        <f t="shared" si="4"/>
        <v>0.53025936599423629</v>
      </c>
    </row>
    <row r="285" spans="1:5">
      <c r="A285" s="1037" t="s">
        <v>838</v>
      </c>
      <c r="B285" s="1037" t="s">
        <v>241</v>
      </c>
      <c r="C285" s="1047">
        <v>410</v>
      </c>
      <c r="D285" s="1047">
        <v>640</v>
      </c>
      <c r="E285" s="1048">
        <f t="shared" si="4"/>
        <v>0.56097560975609762</v>
      </c>
    </row>
    <row r="286" spans="1:5">
      <c r="A286" s="1037" t="s">
        <v>329</v>
      </c>
      <c r="B286" s="1037" t="s">
        <v>241</v>
      </c>
      <c r="C286" s="1047">
        <v>536</v>
      </c>
      <c r="D286" s="1047">
        <v>810</v>
      </c>
      <c r="E286" s="1048">
        <f t="shared" si="4"/>
        <v>0.51119402985074625</v>
      </c>
    </row>
    <row r="287" spans="1:5">
      <c r="A287" s="1037" t="s">
        <v>41</v>
      </c>
      <c r="B287" s="1037" t="s">
        <v>352</v>
      </c>
      <c r="C287" s="1047">
        <v>288</v>
      </c>
      <c r="D287" s="1047">
        <v>362</v>
      </c>
      <c r="E287" s="1048">
        <f t="shared" si="4"/>
        <v>0.25694444444444442</v>
      </c>
    </row>
    <row r="288" spans="1:5">
      <c r="A288" s="1037" t="s">
        <v>42</v>
      </c>
      <c r="B288" s="1037" t="s">
        <v>353</v>
      </c>
      <c r="C288" s="1047">
        <v>340</v>
      </c>
      <c r="D288" s="1047">
        <v>436</v>
      </c>
      <c r="E288" s="1048">
        <f t="shared" si="4"/>
        <v>0.2823529411764707</v>
      </c>
    </row>
    <row r="289" spans="1:5">
      <c r="A289" s="1037" t="s">
        <v>896</v>
      </c>
      <c r="B289" s="1037" t="s">
        <v>897</v>
      </c>
      <c r="C289" s="1047">
        <v>338</v>
      </c>
      <c r="D289" s="1047">
        <v>438</v>
      </c>
      <c r="E289" s="1048">
        <f t="shared" si="4"/>
        <v>0.29585798816568043</v>
      </c>
    </row>
    <row r="290" spans="1:5">
      <c r="A290" s="1037" t="s">
        <v>902</v>
      </c>
      <c r="B290" s="1037" t="s">
        <v>903</v>
      </c>
      <c r="C290" s="1047">
        <v>301</v>
      </c>
      <c r="D290" s="1047">
        <v>400</v>
      </c>
      <c r="E290" s="1048">
        <f t="shared" si="4"/>
        <v>0.32890365448504988</v>
      </c>
    </row>
    <row r="291" spans="1:5">
      <c r="A291" s="1037" t="s">
        <v>899</v>
      </c>
      <c r="B291" s="1037" t="s">
        <v>900</v>
      </c>
      <c r="C291" s="1047">
        <v>356</v>
      </c>
      <c r="D291" s="1047">
        <v>462</v>
      </c>
      <c r="E291" s="1048">
        <f t="shared" si="4"/>
        <v>0.297752808988764</v>
      </c>
    </row>
    <row r="292" spans="1:5">
      <c r="A292" s="1037" t="s">
        <v>489</v>
      </c>
      <c r="B292" s="1037" t="s">
        <v>490</v>
      </c>
      <c r="C292" s="1047">
        <v>223</v>
      </c>
      <c r="D292" s="1047">
        <v>266</v>
      </c>
      <c r="E292" s="1048">
        <f t="shared" si="4"/>
        <v>0.19282511210762321</v>
      </c>
    </row>
    <row r="293" spans="1:5">
      <c r="A293" s="1037" t="s">
        <v>491</v>
      </c>
      <c r="B293" s="1037" t="s">
        <v>492</v>
      </c>
      <c r="C293" s="1047">
        <v>232</v>
      </c>
      <c r="D293" s="1047">
        <v>276</v>
      </c>
      <c r="E293" s="1048">
        <f t="shared" si="4"/>
        <v>0.18965517241379315</v>
      </c>
    </row>
    <row r="294" spans="1:5">
      <c r="A294" s="1037" t="s">
        <v>43</v>
      </c>
      <c r="B294" s="1037" t="s">
        <v>45</v>
      </c>
      <c r="C294" s="1047">
        <v>286</v>
      </c>
      <c r="D294" s="1047">
        <v>360</v>
      </c>
      <c r="E294" s="1048">
        <f t="shared" si="4"/>
        <v>0.25874125874125875</v>
      </c>
    </row>
    <row r="295" spans="1:5">
      <c r="A295" s="1037" t="s">
        <v>44</v>
      </c>
      <c r="B295" s="1037" t="s">
        <v>45</v>
      </c>
      <c r="C295" s="1047">
        <v>338</v>
      </c>
      <c r="D295" s="1047">
        <v>436</v>
      </c>
      <c r="E295" s="1048">
        <f t="shared" si="4"/>
        <v>0.28994082840236679</v>
      </c>
    </row>
    <row r="296" spans="1:5">
      <c r="A296" s="1037" t="s">
        <v>940</v>
      </c>
      <c r="B296" s="1037" t="s">
        <v>731</v>
      </c>
      <c r="C296" s="1047">
        <v>494</v>
      </c>
      <c r="D296" s="1047">
        <v>872</v>
      </c>
      <c r="E296" s="1048">
        <f t="shared" si="4"/>
        <v>0.76518218623481782</v>
      </c>
    </row>
    <row r="297" spans="1:5">
      <c r="A297" s="1037" t="s">
        <v>457</v>
      </c>
      <c r="B297" s="1037" t="s">
        <v>234</v>
      </c>
      <c r="C297" s="1047">
        <v>264</v>
      </c>
      <c r="D297" s="1047">
        <v>442</v>
      </c>
      <c r="E297" s="1048">
        <f t="shared" si="4"/>
        <v>0.67424242424242431</v>
      </c>
    </row>
    <row r="298" spans="1:5">
      <c r="A298" s="1037" t="s">
        <v>811</v>
      </c>
      <c r="B298" s="1037" t="s">
        <v>234</v>
      </c>
      <c r="C298" s="1047">
        <v>296</v>
      </c>
      <c r="D298" s="1047">
        <v>492</v>
      </c>
      <c r="E298" s="1048">
        <f t="shared" si="4"/>
        <v>0.66216216216216206</v>
      </c>
    </row>
    <row r="299" spans="1:5">
      <c r="A299" s="1037" t="s">
        <v>1089</v>
      </c>
      <c r="B299" s="1037" t="s">
        <v>1088</v>
      </c>
      <c r="C299" s="1047">
        <v>270</v>
      </c>
      <c r="D299" s="1047">
        <v>448</v>
      </c>
      <c r="E299" s="1048">
        <f t="shared" si="4"/>
        <v>0.65925925925925921</v>
      </c>
    </row>
    <row r="300" spans="1:5">
      <c r="A300" s="1038" t="s">
        <v>1895</v>
      </c>
      <c r="B300" s="1038" t="s">
        <v>2148</v>
      </c>
      <c r="C300" s="1047">
        <v>308</v>
      </c>
      <c r="D300" s="1047">
        <v>490</v>
      </c>
      <c r="E300" s="1048">
        <f t="shared" si="4"/>
        <v>0.59090909090909083</v>
      </c>
    </row>
    <row r="301" spans="1:5">
      <c r="A301" s="1038" t="s">
        <v>1899</v>
      </c>
      <c r="B301" s="1038" t="s">
        <v>2149</v>
      </c>
      <c r="C301" s="1047">
        <v>308</v>
      </c>
      <c r="D301" s="1047">
        <v>490</v>
      </c>
      <c r="E301" s="1048">
        <f t="shared" si="4"/>
        <v>0.59090909090909083</v>
      </c>
    </row>
    <row r="302" spans="1:5">
      <c r="A302" s="1038" t="s">
        <v>1903</v>
      </c>
      <c r="B302" s="1038" t="s">
        <v>2150</v>
      </c>
      <c r="C302" s="1047">
        <v>308</v>
      </c>
      <c r="D302" s="1047">
        <v>490</v>
      </c>
      <c r="E302" s="1048">
        <f t="shared" si="4"/>
        <v>0.59090909090909083</v>
      </c>
    </row>
    <row r="303" spans="1:5">
      <c r="A303" s="1038" t="s">
        <v>1907</v>
      </c>
      <c r="B303" s="1038" t="s">
        <v>2151</v>
      </c>
      <c r="C303" s="1047">
        <v>308</v>
      </c>
      <c r="D303" s="1047">
        <v>490</v>
      </c>
      <c r="E303" s="1048">
        <f t="shared" si="4"/>
        <v>0.59090909090909083</v>
      </c>
    </row>
    <row r="304" spans="1:5">
      <c r="A304" s="1038" t="s">
        <v>1911</v>
      </c>
      <c r="B304" s="1038" t="s">
        <v>2152</v>
      </c>
      <c r="C304" s="1047">
        <v>308</v>
      </c>
      <c r="D304" s="1047">
        <v>512</v>
      </c>
      <c r="E304" s="1048">
        <f t="shared" si="4"/>
        <v>0.66233766233766245</v>
      </c>
    </row>
    <row r="305" spans="1:5">
      <c r="A305" s="1038" t="s">
        <v>1915</v>
      </c>
      <c r="B305" s="1038" t="s">
        <v>2153</v>
      </c>
      <c r="C305" s="1047">
        <v>308</v>
      </c>
      <c r="D305" s="1047">
        <v>512</v>
      </c>
      <c r="E305" s="1048">
        <f t="shared" si="4"/>
        <v>0.66233766233766245</v>
      </c>
    </row>
    <row r="306" spans="1:5">
      <c r="A306" s="1038" t="s">
        <v>1917</v>
      </c>
      <c r="B306" s="1038" t="s">
        <v>2154</v>
      </c>
      <c r="C306" s="1047">
        <v>308</v>
      </c>
      <c r="D306" s="1047">
        <v>550</v>
      </c>
      <c r="E306" s="1048">
        <f t="shared" si="4"/>
        <v>0.78571428571428581</v>
      </c>
    </row>
    <row r="307" spans="1:5">
      <c r="A307" s="1038" t="s">
        <v>1921</v>
      </c>
      <c r="B307" s="1038" t="s">
        <v>2155</v>
      </c>
      <c r="C307" s="1047">
        <v>308</v>
      </c>
      <c r="D307" s="1047">
        <v>550</v>
      </c>
      <c r="E307" s="1048">
        <f t="shared" si="4"/>
        <v>0.78571428571428581</v>
      </c>
    </row>
    <row r="308" spans="1:5">
      <c r="A308" s="1038" t="s">
        <v>539</v>
      </c>
      <c r="B308" s="1038" t="s">
        <v>191</v>
      </c>
      <c r="C308" s="1047">
        <v>472</v>
      </c>
      <c r="D308" s="1047">
        <v>766</v>
      </c>
      <c r="E308" s="1048">
        <f t="shared" si="4"/>
        <v>0.62288135593220328</v>
      </c>
    </row>
    <row r="309" spans="1:5">
      <c r="A309" s="1038" t="s">
        <v>540</v>
      </c>
      <c r="B309" s="1038" t="s">
        <v>192</v>
      </c>
      <c r="C309" s="1047">
        <v>472</v>
      </c>
      <c r="D309" s="1047">
        <v>766</v>
      </c>
      <c r="E309" s="1048">
        <f t="shared" si="4"/>
        <v>0.62288135593220328</v>
      </c>
    </row>
    <row r="310" spans="1:5">
      <c r="A310" s="1038" t="s">
        <v>742</v>
      </c>
      <c r="B310" s="1038" t="s">
        <v>194</v>
      </c>
      <c r="C310" s="1047">
        <v>472</v>
      </c>
      <c r="D310" s="1047">
        <v>766</v>
      </c>
      <c r="E310" s="1048">
        <f t="shared" si="4"/>
        <v>0.62288135593220328</v>
      </c>
    </row>
    <row r="311" spans="1:5">
      <c r="A311" s="1038" t="s">
        <v>189</v>
      </c>
      <c r="B311" s="1038" t="s">
        <v>199</v>
      </c>
      <c r="C311" s="1047">
        <v>472</v>
      </c>
      <c r="D311" s="1047">
        <v>766</v>
      </c>
      <c r="E311" s="1048">
        <f t="shared" si="4"/>
        <v>0.62288135593220328</v>
      </c>
    </row>
    <row r="312" spans="1:5">
      <c r="A312" s="1038" t="s">
        <v>190</v>
      </c>
      <c r="B312" s="1038" t="s">
        <v>200</v>
      </c>
      <c r="C312" s="1047">
        <v>472</v>
      </c>
      <c r="D312" s="1047">
        <v>766</v>
      </c>
      <c r="E312" s="1048">
        <f t="shared" si="4"/>
        <v>0.62288135593220328</v>
      </c>
    </row>
    <row r="313" spans="1:5">
      <c r="A313" s="1038" t="s">
        <v>541</v>
      </c>
      <c r="B313" s="1038" t="s">
        <v>193</v>
      </c>
      <c r="C313" s="1047">
        <v>472</v>
      </c>
      <c r="D313" s="1047">
        <v>766</v>
      </c>
      <c r="E313" s="1048">
        <f t="shared" si="4"/>
        <v>0.62288135593220328</v>
      </c>
    </row>
    <row r="314" spans="1:5">
      <c r="A314" s="1038" t="s">
        <v>744</v>
      </c>
      <c r="B314" s="1038" t="s">
        <v>196</v>
      </c>
      <c r="C314" s="1047">
        <v>472</v>
      </c>
      <c r="D314" s="1047">
        <v>766</v>
      </c>
      <c r="E314" s="1048">
        <f t="shared" si="4"/>
        <v>0.62288135593220328</v>
      </c>
    </row>
    <row r="315" spans="1:5">
      <c r="A315" s="1038" t="s">
        <v>743</v>
      </c>
      <c r="B315" s="1038" t="s">
        <v>195</v>
      </c>
      <c r="C315" s="1047">
        <v>860</v>
      </c>
      <c r="D315" s="1047">
        <v>1260</v>
      </c>
      <c r="E315" s="1048">
        <f t="shared" si="4"/>
        <v>0.46511627906976738</v>
      </c>
    </row>
    <row r="316" spans="1:5">
      <c r="A316" s="1038" t="s">
        <v>745</v>
      </c>
      <c r="B316" s="1038" t="s">
        <v>197</v>
      </c>
      <c r="C316" s="1047">
        <v>860</v>
      </c>
      <c r="D316" s="1047">
        <v>1260</v>
      </c>
      <c r="E316" s="1048">
        <f t="shared" si="4"/>
        <v>0.46511627906976738</v>
      </c>
    </row>
    <row r="317" spans="1:5">
      <c r="A317" s="1038" t="s">
        <v>188</v>
      </c>
      <c r="B317" s="1038" t="s">
        <v>198</v>
      </c>
      <c r="C317" s="1047">
        <v>860</v>
      </c>
      <c r="D317" s="1047">
        <v>1260</v>
      </c>
      <c r="E317" s="1048">
        <f t="shared" si="4"/>
        <v>0.46511627906976738</v>
      </c>
    </row>
    <row r="318" spans="1:5">
      <c r="A318" s="1038" t="s">
        <v>844</v>
      </c>
      <c r="B318" s="1038" t="s">
        <v>845</v>
      </c>
      <c r="C318" s="1047">
        <v>240</v>
      </c>
      <c r="D318" s="1047">
        <v>320</v>
      </c>
      <c r="E318" s="1048">
        <f t="shared" si="4"/>
        <v>0.33333333333333326</v>
      </c>
    </row>
    <row r="319" spans="1:5">
      <c r="A319" s="1026" t="s">
        <v>388</v>
      </c>
      <c r="B319" s="1032" t="s">
        <v>841</v>
      </c>
      <c r="C319" s="1047">
        <v>399</v>
      </c>
      <c r="D319" s="1047">
        <v>588</v>
      </c>
      <c r="E319" s="1048">
        <f t="shared" si="4"/>
        <v>0.47368421052631571</v>
      </c>
    </row>
    <row r="320" spans="1:5">
      <c r="A320" s="1026" t="s">
        <v>419</v>
      </c>
      <c r="B320" s="1032" t="s">
        <v>420</v>
      </c>
      <c r="C320" s="1047">
        <v>440</v>
      </c>
      <c r="D320" s="1047">
        <v>666</v>
      </c>
      <c r="E320" s="1048">
        <f t="shared" si="4"/>
        <v>0.51363636363636367</v>
      </c>
    </row>
    <row r="321" spans="1:5">
      <c r="A321" s="1032" t="s">
        <v>77</v>
      </c>
      <c r="B321" s="1032" t="s">
        <v>78</v>
      </c>
      <c r="C321" s="1047">
        <v>440</v>
      </c>
      <c r="D321" s="1047">
        <v>638</v>
      </c>
      <c r="E321" s="1048">
        <f t="shared" ref="E321:E384" si="5">D321/C321-1</f>
        <v>0.44999999999999996</v>
      </c>
    </row>
    <row r="322" spans="1:5">
      <c r="A322" s="1032" t="s">
        <v>81</v>
      </c>
      <c r="B322" s="1032" t="s">
        <v>78</v>
      </c>
      <c r="C322" s="1047">
        <v>485</v>
      </c>
      <c r="D322" s="1047">
        <v>722</v>
      </c>
      <c r="E322" s="1048">
        <f t="shared" si="5"/>
        <v>0.48865979381443303</v>
      </c>
    </row>
    <row r="323" spans="1:5">
      <c r="A323" s="1032" t="s">
        <v>83</v>
      </c>
      <c r="B323" s="1032" t="s">
        <v>78</v>
      </c>
      <c r="C323" s="1047">
        <v>522</v>
      </c>
      <c r="D323" s="1047">
        <v>742</v>
      </c>
      <c r="E323" s="1048">
        <f t="shared" si="5"/>
        <v>0.42145593869731801</v>
      </c>
    </row>
    <row r="324" spans="1:5">
      <c r="A324" s="1032" t="s">
        <v>618</v>
      </c>
      <c r="B324" s="1032" t="s">
        <v>78</v>
      </c>
      <c r="C324" s="1047">
        <v>1032</v>
      </c>
      <c r="D324" s="1047">
        <v>1392</v>
      </c>
      <c r="E324" s="1048">
        <f t="shared" si="5"/>
        <v>0.34883720930232553</v>
      </c>
    </row>
    <row r="325" spans="1:5">
      <c r="A325" s="1032" t="s">
        <v>398</v>
      </c>
      <c r="B325" s="1032" t="s">
        <v>550</v>
      </c>
      <c r="C325" s="1047">
        <v>722</v>
      </c>
      <c r="D325" s="1047">
        <v>1074</v>
      </c>
      <c r="E325" s="1048">
        <f t="shared" si="5"/>
        <v>0.48753462603878117</v>
      </c>
    </row>
    <row r="326" spans="1:5">
      <c r="A326" s="1032" t="s">
        <v>399</v>
      </c>
      <c r="B326" s="1032" t="s">
        <v>550</v>
      </c>
      <c r="C326" s="1047">
        <v>758</v>
      </c>
      <c r="D326" s="1047">
        <v>1166</v>
      </c>
      <c r="E326" s="1048">
        <f t="shared" si="5"/>
        <v>0.53825857519788922</v>
      </c>
    </row>
    <row r="327" spans="1:5">
      <c r="A327" s="1032" t="s">
        <v>401</v>
      </c>
      <c r="B327" s="1032" t="s">
        <v>550</v>
      </c>
      <c r="C327" s="1047">
        <v>876</v>
      </c>
      <c r="D327" s="1047">
        <v>1170</v>
      </c>
      <c r="E327" s="1048">
        <f t="shared" si="5"/>
        <v>0.33561643835616439</v>
      </c>
    </row>
    <row r="328" spans="1:5">
      <c r="A328" s="1032" t="s">
        <v>403</v>
      </c>
      <c r="B328" s="1032" t="s">
        <v>550</v>
      </c>
      <c r="C328" s="1047">
        <v>1160</v>
      </c>
      <c r="D328" s="1047">
        <v>1742</v>
      </c>
      <c r="E328" s="1048">
        <f t="shared" si="5"/>
        <v>0.50172413793103443</v>
      </c>
    </row>
    <row r="329" spans="1:5">
      <c r="A329" s="1026" t="s">
        <v>125</v>
      </c>
      <c r="B329" s="1032" t="s">
        <v>548</v>
      </c>
      <c r="C329" s="1047">
        <v>914</v>
      </c>
      <c r="D329" s="1047">
        <v>1188</v>
      </c>
      <c r="E329" s="1048">
        <f t="shared" si="5"/>
        <v>0.29978118161925593</v>
      </c>
    </row>
    <row r="330" spans="1:5">
      <c r="A330" s="1026" t="s">
        <v>127</v>
      </c>
      <c r="B330" s="1032" t="s">
        <v>548</v>
      </c>
      <c r="C330" s="1047">
        <v>1006</v>
      </c>
      <c r="D330" s="1047">
        <v>1334</v>
      </c>
      <c r="E330" s="1048">
        <f t="shared" si="5"/>
        <v>0.32604373757455263</v>
      </c>
    </row>
    <row r="331" spans="1:5">
      <c r="A331" s="1026" t="s">
        <v>129</v>
      </c>
      <c r="B331" s="1032" t="s">
        <v>548</v>
      </c>
      <c r="C331" s="1047">
        <v>1119</v>
      </c>
      <c r="D331" s="1047">
        <v>1452</v>
      </c>
      <c r="E331" s="1048">
        <f t="shared" si="5"/>
        <v>0.2975871313672922</v>
      </c>
    </row>
    <row r="332" spans="1:5">
      <c r="A332" s="1032" t="s">
        <v>405</v>
      </c>
      <c r="B332" s="1032" t="s">
        <v>94</v>
      </c>
      <c r="C332" s="1047">
        <v>660</v>
      </c>
      <c r="D332" s="1047">
        <v>946</v>
      </c>
      <c r="E332" s="1048">
        <f t="shared" si="5"/>
        <v>0.43333333333333335</v>
      </c>
    </row>
    <row r="333" spans="1:5">
      <c r="A333" s="1026" t="s">
        <v>71</v>
      </c>
      <c r="B333" s="1032" t="s">
        <v>94</v>
      </c>
      <c r="C333" s="1047">
        <v>702</v>
      </c>
      <c r="D333" s="1047">
        <v>1034</v>
      </c>
      <c r="E333" s="1048">
        <f t="shared" si="5"/>
        <v>0.47293447293447288</v>
      </c>
    </row>
    <row r="334" spans="1:5">
      <c r="A334" s="1026" t="s">
        <v>73</v>
      </c>
      <c r="B334" s="1032" t="s">
        <v>94</v>
      </c>
      <c r="C334" s="1047">
        <v>826</v>
      </c>
      <c r="D334" s="1047">
        <v>1158</v>
      </c>
      <c r="E334" s="1048">
        <f t="shared" si="5"/>
        <v>0.40193704600484259</v>
      </c>
    </row>
    <row r="335" spans="1:5">
      <c r="A335" s="1026" t="s">
        <v>75</v>
      </c>
      <c r="B335" s="1032" t="s">
        <v>94</v>
      </c>
      <c r="C335" s="1047">
        <v>1272</v>
      </c>
      <c r="D335" s="1047">
        <v>1764</v>
      </c>
      <c r="E335" s="1048">
        <f t="shared" si="5"/>
        <v>0.3867924528301887</v>
      </c>
    </row>
    <row r="336" spans="1:5">
      <c r="A336" s="1029" t="s">
        <v>746</v>
      </c>
      <c r="B336" s="1037" t="s">
        <v>350</v>
      </c>
      <c r="C336" s="1047">
        <v>712</v>
      </c>
      <c r="D336" s="1047">
        <v>1174</v>
      </c>
      <c r="E336" s="1048">
        <f t="shared" si="5"/>
        <v>0.648876404494382</v>
      </c>
    </row>
    <row r="337" spans="1:5">
      <c r="A337" s="1029" t="s">
        <v>748</v>
      </c>
      <c r="B337" s="1037" t="s">
        <v>350</v>
      </c>
      <c r="C337" s="1047">
        <v>756</v>
      </c>
      <c r="D337" s="1047">
        <v>1276</v>
      </c>
      <c r="E337" s="1048">
        <f t="shared" si="5"/>
        <v>0.6878306878306879</v>
      </c>
    </row>
    <row r="338" spans="1:5">
      <c r="A338" s="1029" t="s">
        <v>718</v>
      </c>
      <c r="B338" s="1037" t="s">
        <v>350</v>
      </c>
      <c r="C338" s="1047">
        <v>860</v>
      </c>
      <c r="D338" s="1047">
        <v>1410</v>
      </c>
      <c r="E338" s="1048">
        <f t="shared" si="5"/>
        <v>0.63953488372093026</v>
      </c>
    </row>
    <row r="339" spans="1:5">
      <c r="A339" s="1029" t="s">
        <v>720</v>
      </c>
      <c r="B339" s="1037" t="s">
        <v>350</v>
      </c>
      <c r="C339" s="1047">
        <v>1096</v>
      </c>
      <c r="D339" s="1047">
        <v>1860</v>
      </c>
      <c r="E339" s="1048">
        <f t="shared" si="5"/>
        <v>0.69708029197080301</v>
      </c>
    </row>
    <row r="340" spans="1:5">
      <c r="A340" s="1029" t="s">
        <v>730</v>
      </c>
      <c r="B340" s="1037" t="s">
        <v>103</v>
      </c>
      <c r="C340" s="1047">
        <v>1298</v>
      </c>
      <c r="D340" s="1047">
        <v>2028</v>
      </c>
      <c r="E340" s="1048">
        <f t="shared" si="5"/>
        <v>0.56240369799691825</v>
      </c>
    </row>
    <row r="341" spans="1:5">
      <c r="A341" s="1029" t="s">
        <v>111</v>
      </c>
      <c r="B341" s="1037" t="s">
        <v>103</v>
      </c>
      <c r="C341" s="1047">
        <v>1396</v>
      </c>
      <c r="D341" s="1047">
        <v>2214</v>
      </c>
      <c r="E341" s="1048">
        <f t="shared" si="5"/>
        <v>0.58595988538681953</v>
      </c>
    </row>
    <row r="342" spans="1:5">
      <c r="A342" s="1029" t="s">
        <v>113</v>
      </c>
      <c r="B342" s="1037" t="s">
        <v>103</v>
      </c>
      <c r="C342" s="1047">
        <v>1474</v>
      </c>
      <c r="D342" s="1047">
        <v>2306</v>
      </c>
      <c r="E342" s="1048">
        <f t="shared" si="5"/>
        <v>0.56445047489823619</v>
      </c>
    </row>
    <row r="343" spans="1:5">
      <c r="A343" s="1029" t="s">
        <v>115</v>
      </c>
      <c r="B343" s="1037" t="s">
        <v>103</v>
      </c>
      <c r="C343" s="1047">
        <v>1742</v>
      </c>
      <c r="D343" s="1047">
        <v>2802</v>
      </c>
      <c r="E343" s="1048">
        <f t="shared" si="5"/>
        <v>0.60849598163030993</v>
      </c>
    </row>
    <row r="344" spans="1:5">
      <c r="A344" s="1029" t="s">
        <v>722</v>
      </c>
      <c r="B344" s="1037" t="s">
        <v>254</v>
      </c>
      <c r="C344" s="1047">
        <v>820</v>
      </c>
      <c r="D344" s="1047">
        <v>1326</v>
      </c>
      <c r="E344" s="1048">
        <f t="shared" si="5"/>
        <v>0.61707317073170742</v>
      </c>
    </row>
    <row r="345" spans="1:5">
      <c r="A345" s="1029" t="s">
        <v>724</v>
      </c>
      <c r="B345" s="1037" t="s">
        <v>101</v>
      </c>
      <c r="C345" s="1047">
        <v>864</v>
      </c>
      <c r="D345" s="1047">
        <v>1434</v>
      </c>
      <c r="E345" s="1048">
        <f t="shared" si="5"/>
        <v>0.65972222222222232</v>
      </c>
    </row>
    <row r="346" spans="1:5">
      <c r="A346" s="1029" t="s">
        <v>726</v>
      </c>
      <c r="B346" s="1037" t="s">
        <v>101</v>
      </c>
      <c r="C346" s="1047">
        <v>970</v>
      </c>
      <c r="D346" s="1047">
        <v>1570</v>
      </c>
      <c r="E346" s="1048">
        <f t="shared" si="5"/>
        <v>0.61855670103092786</v>
      </c>
    </row>
    <row r="347" spans="1:5">
      <c r="A347" s="1029" t="s">
        <v>728</v>
      </c>
      <c r="B347" s="1037" t="s">
        <v>101</v>
      </c>
      <c r="C347" s="1047">
        <v>1204</v>
      </c>
      <c r="D347" s="1047">
        <v>2018</v>
      </c>
      <c r="E347" s="1048">
        <f t="shared" si="5"/>
        <v>0.67607973421926904</v>
      </c>
    </row>
    <row r="348" spans="1:5">
      <c r="A348" s="1029" t="s">
        <v>117</v>
      </c>
      <c r="B348" s="1037" t="s">
        <v>104</v>
      </c>
      <c r="C348" s="1047">
        <v>1394</v>
      </c>
      <c r="D348" s="1047">
        <v>2184</v>
      </c>
      <c r="E348" s="1048">
        <f t="shared" si="5"/>
        <v>0.56671449067431845</v>
      </c>
    </row>
    <row r="349" spans="1:5">
      <c r="A349" s="1029" t="s">
        <v>119</v>
      </c>
      <c r="B349" s="1037" t="s">
        <v>104</v>
      </c>
      <c r="C349" s="1047">
        <v>1492</v>
      </c>
      <c r="D349" s="1047">
        <v>2374</v>
      </c>
      <c r="E349" s="1048">
        <f t="shared" si="5"/>
        <v>0.59115281501340489</v>
      </c>
    </row>
    <row r="350" spans="1:5">
      <c r="A350" s="1029" t="s">
        <v>121</v>
      </c>
      <c r="B350" s="1037" t="s">
        <v>104</v>
      </c>
      <c r="C350" s="1047">
        <v>1568</v>
      </c>
      <c r="D350" s="1047">
        <v>2468</v>
      </c>
      <c r="E350" s="1048">
        <f t="shared" si="5"/>
        <v>0.57397959183673475</v>
      </c>
    </row>
    <row r="351" spans="1:5">
      <c r="A351" s="1029" t="s">
        <v>123</v>
      </c>
      <c r="B351" s="1037" t="s">
        <v>104</v>
      </c>
      <c r="C351" s="1047">
        <v>1834</v>
      </c>
      <c r="D351" s="1047">
        <v>2964</v>
      </c>
      <c r="E351" s="1048">
        <f t="shared" si="5"/>
        <v>0.61613958560523452</v>
      </c>
    </row>
    <row r="352" spans="1:5">
      <c r="A352" s="1029" t="s">
        <v>482</v>
      </c>
      <c r="B352" s="1037" t="s">
        <v>391</v>
      </c>
      <c r="C352" s="1047">
        <v>1058</v>
      </c>
      <c r="D352" s="1047">
        <v>1552</v>
      </c>
      <c r="E352" s="1048">
        <f t="shared" si="5"/>
        <v>0.46691871455576561</v>
      </c>
    </row>
    <row r="353" spans="1:5">
      <c r="A353" s="1029" t="s">
        <v>835</v>
      </c>
      <c r="B353" s="1037" t="s">
        <v>161</v>
      </c>
      <c r="C353" s="1047">
        <v>1166</v>
      </c>
      <c r="D353" s="1047">
        <v>1736</v>
      </c>
      <c r="E353" s="1048">
        <f t="shared" si="5"/>
        <v>0.48885077186963977</v>
      </c>
    </row>
    <row r="354" spans="1:5">
      <c r="A354" s="1042" t="s">
        <v>909</v>
      </c>
      <c r="B354" s="1038" t="s">
        <v>1994</v>
      </c>
      <c r="C354" s="1047">
        <v>1370</v>
      </c>
      <c r="D354" s="1047">
        <v>1974</v>
      </c>
      <c r="E354" s="1048">
        <f t="shared" si="5"/>
        <v>0.44087591240875912</v>
      </c>
    </row>
    <row r="355" spans="1:5">
      <c r="A355" s="1042" t="s">
        <v>910</v>
      </c>
      <c r="B355" s="1038" t="s">
        <v>1994</v>
      </c>
      <c r="C355" s="1047">
        <v>1536</v>
      </c>
      <c r="D355" s="1047">
        <v>2218</v>
      </c>
      <c r="E355" s="1048">
        <f t="shared" si="5"/>
        <v>0.44401041666666674</v>
      </c>
    </row>
    <row r="356" spans="1:5">
      <c r="A356" s="1038" t="s">
        <v>629</v>
      </c>
      <c r="B356" s="1038" t="s">
        <v>571</v>
      </c>
      <c r="C356" s="1047">
        <v>1882</v>
      </c>
      <c r="D356" s="1047">
        <v>2662</v>
      </c>
      <c r="E356" s="1048">
        <f t="shared" si="5"/>
        <v>0.41445270988310301</v>
      </c>
    </row>
    <row r="357" spans="1:5">
      <c r="A357" s="1038" t="s">
        <v>631</v>
      </c>
      <c r="B357" s="1038" t="s">
        <v>571</v>
      </c>
      <c r="C357" s="1047">
        <v>2088</v>
      </c>
      <c r="D357" s="1047">
        <v>2960</v>
      </c>
      <c r="E357" s="1048">
        <f t="shared" si="5"/>
        <v>0.41762452107279691</v>
      </c>
    </row>
    <row r="358" spans="1:5">
      <c r="A358" s="1042" t="s">
        <v>905</v>
      </c>
      <c r="B358" s="1038" t="s">
        <v>907</v>
      </c>
      <c r="C358" s="1047">
        <v>892</v>
      </c>
      <c r="D358" s="1047">
        <v>1348</v>
      </c>
      <c r="E358" s="1048">
        <f t="shared" si="5"/>
        <v>0.51121076233183849</v>
      </c>
    </row>
    <row r="359" spans="1:5">
      <c r="A359" s="1042" t="s">
        <v>1586</v>
      </c>
      <c r="B359" s="1038" t="s">
        <v>907</v>
      </c>
      <c r="C359" s="1047">
        <v>1224</v>
      </c>
      <c r="D359" s="1047">
        <v>1808</v>
      </c>
      <c r="E359" s="1048">
        <f t="shared" si="5"/>
        <v>0.47712418300653603</v>
      </c>
    </row>
    <row r="360" spans="1:5">
      <c r="A360" s="1037" t="s">
        <v>620</v>
      </c>
      <c r="B360" s="1037" t="s">
        <v>624</v>
      </c>
      <c r="C360" s="1047">
        <v>486</v>
      </c>
      <c r="D360" s="1047">
        <v>794</v>
      </c>
      <c r="E360" s="1048">
        <f t="shared" si="5"/>
        <v>0.63374485596707819</v>
      </c>
    </row>
    <row r="361" spans="1:5">
      <c r="A361" s="1037" t="s">
        <v>622</v>
      </c>
      <c r="B361" s="1037" t="s">
        <v>624</v>
      </c>
      <c r="C361" s="1047">
        <v>604</v>
      </c>
      <c r="D361" s="1047">
        <v>984</v>
      </c>
      <c r="E361" s="1048">
        <f t="shared" si="5"/>
        <v>0.62913907284768222</v>
      </c>
    </row>
    <row r="362" spans="1:5">
      <c r="A362" s="1037" t="s">
        <v>626</v>
      </c>
      <c r="B362" s="1037" t="s">
        <v>624</v>
      </c>
      <c r="C362" s="1047">
        <v>680</v>
      </c>
      <c r="D362" s="1047">
        <v>1068</v>
      </c>
      <c r="E362" s="1048">
        <f t="shared" si="5"/>
        <v>0.57058823529411762</v>
      </c>
    </row>
    <row r="363" spans="1:5">
      <c r="A363" s="1037" t="s">
        <v>911</v>
      </c>
      <c r="B363" s="1037" t="s">
        <v>1099</v>
      </c>
      <c r="C363" s="1047">
        <v>752</v>
      </c>
      <c r="D363" s="1047">
        <v>1144</v>
      </c>
      <c r="E363" s="1048">
        <f t="shared" si="5"/>
        <v>0.52127659574468077</v>
      </c>
    </row>
    <row r="364" spans="1:5">
      <c r="A364" s="1037" t="s">
        <v>784</v>
      </c>
      <c r="B364" s="1037" t="s">
        <v>106</v>
      </c>
      <c r="C364" s="1047">
        <v>742</v>
      </c>
      <c r="D364" s="1047">
        <v>1134</v>
      </c>
      <c r="E364" s="1048">
        <f t="shared" si="5"/>
        <v>0.52830188679245293</v>
      </c>
    </row>
    <row r="365" spans="1:5">
      <c r="A365" s="1037" t="s">
        <v>785</v>
      </c>
      <c r="B365" s="1037" t="s">
        <v>106</v>
      </c>
      <c r="C365" s="1047">
        <v>782</v>
      </c>
      <c r="D365" s="1047">
        <v>1224</v>
      </c>
      <c r="E365" s="1048">
        <f t="shared" si="5"/>
        <v>0.56521739130434789</v>
      </c>
    </row>
    <row r="366" spans="1:5">
      <c r="A366" s="1037" t="s">
        <v>131</v>
      </c>
      <c r="B366" s="1037" t="s">
        <v>106</v>
      </c>
      <c r="C366" s="1047">
        <v>934</v>
      </c>
      <c r="D366" s="1047">
        <v>1406</v>
      </c>
      <c r="E366" s="1048">
        <f t="shared" si="5"/>
        <v>0.50535331905781589</v>
      </c>
    </row>
    <row r="367" spans="1:5">
      <c r="A367" s="1037" t="s">
        <v>133</v>
      </c>
      <c r="B367" s="1037" t="s">
        <v>106</v>
      </c>
      <c r="C367" s="1047">
        <v>1228</v>
      </c>
      <c r="D367" s="1047">
        <v>1904</v>
      </c>
      <c r="E367" s="1048">
        <f t="shared" si="5"/>
        <v>0.55048859934853422</v>
      </c>
    </row>
    <row r="368" spans="1:5">
      <c r="A368" s="1037" t="s">
        <v>1101</v>
      </c>
      <c r="B368" s="1037" t="s">
        <v>1102</v>
      </c>
      <c r="C368" s="1047">
        <v>788</v>
      </c>
      <c r="D368" s="1047">
        <v>1194</v>
      </c>
      <c r="E368" s="1048">
        <f t="shared" si="5"/>
        <v>0.51522842639593902</v>
      </c>
    </row>
    <row r="369" spans="1:5">
      <c r="A369" s="1037" t="s">
        <v>1149</v>
      </c>
      <c r="B369" s="1037" t="s">
        <v>1102</v>
      </c>
      <c r="C369" s="1047">
        <v>946</v>
      </c>
      <c r="D369" s="1047">
        <v>1426</v>
      </c>
      <c r="E369" s="1048">
        <f t="shared" si="5"/>
        <v>0.507399577167019</v>
      </c>
    </row>
    <row r="370" spans="1:5">
      <c r="A370" s="1037" t="s">
        <v>341</v>
      </c>
      <c r="B370" s="1037" t="s">
        <v>385</v>
      </c>
      <c r="C370" s="1047">
        <v>326</v>
      </c>
      <c r="D370" s="1047">
        <v>540</v>
      </c>
      <c r="E370" s="1048">
        <f t="shared" si="5"/>
        <v>0.65644171779141103</v>
      </c>
    </row>
    <row r="371" spans="1:5">
      <c r="A371" s="1038" t="s">
        <v>144</v>
      </c>
      <c r="B371" s="1038" t="s">
        <v>2156</v>
      </c>
      <c r="C371" s="1047">
        <v>1576</v>
      </c>
      <c r="D371" s="1047">
        <v>2236</v>
      </c>
      <c r="E371" s="1048">
        <f t="shared" si="5"/>
        <v>0.41878172588832485</v>
      </c>
    </row>
    <row r="372" spans="1:5">
      <c r="A372" s="1038" t="s">
        <v>371</v>
      </c>
      <c r="B372" s="1038" t="s">
        <v>425</v>
      </c>
      <c r="C372" s="1047">
        <v>2872</v>
      </c>
      <c r="D372" s="1047">
        <v>4030</v>
      </c>
      <c r="E372" s="1048">
        <f t="shared" si="5"/>
        <v>0.40320334261838431</v>
      </c>
    </row>
    <row r="373" spans="1:5">
      <c r="A373" s="1038" t="s">
        <v>227</v>
      </c>
      <c r="B373" s="1038" t="s">
        <v>426</v>
      </c>
      <c r="C373" s="1047">
        <v>1372</v>
      </c>
      <c r="D373" s="1047">
        <v>2002</v>
      </c>
      <c r="E373" s="1048">
        <f t="shared" si="5"/>
        <v>0.45918367346938771</v>
      </c>
    </row>
    <row r="374" spans="1:5">
      <c r="A374" s="1038" t="s">
        <v>502</v>
      </c>
      <c r="B374" s="1038" t="s">
        <v>426</v>
      </c>
      <c r="C374" s="1047">
        <v>1582</v>
      </c>
      <c r="D374" s="1047">
        <v>2312</v>
      </c>
      <c r="E374" s="1048">
        <f t="shared" si="5"/>
        <v>0.46144121365360302</v>
      </c>
    </row>
    <row r="375" spans="1:5">
      <c r="A375" s="1038" t="s">
        <v>769</v>
      </c>
      <c r="B375" s="1038" t="s">
        <v>1108</v>
      </c>
      <c r="C375" s="1047">
        <v>342</v>
      </c>
      <c r="D375" s="1047">
        <v>610</v>
      </c>
      <c r="E375" s="1048">
        <f t="shared" si="5"/>
        <v>0.78362573099415211</v>
      </c>
    </row>
    <row r="376" spans="1:5">
      <c r="A376" s="1038" t="s">
        <v>771</v>
      </c>
      <c r="B376" s="1038" t="s">
        <v>1110</v>
      </c>
      <c r="C376" s="1047">
        <v>340</v>
      </c>
      <c r="D376" s="1047">
        <v>610</v>
      </c>
      <c r="E376" s="1048">
        <f t="shared" si="5"/>
        <v>0.79411764705882359</v>
      </c>
    </row>
    <row r="377" spans="1:5">
      <c r="A377" s="1038" t="s">
        <v>809</v>
      </c>
      <c r="B377" s="1038" t="s">
        <v>369</v>
      </c>
      <c r="C377" s="1047">
        <v>382</v>
      </c>
      <c r="D377" s="1047">
        <v>704</v>
      </c>
      <c r="E377" s="1048">
        <f t="shared" si="5"/>
        <v>0.84293193717277481</v>
      </c>
    </row>
    <row r="378" spans="1:5">
      <c r="A378" s="1038" t="s">
        <v>773</v>
      </c>
      <c r="B378" s="1038" t="s">
        <v>389</v>
      </c>
      <c r="C378" s="1047">
        <v>464</v>
      </c>
      <c r="D378" s="1047">
        <v>800</v>
      </c>
      <c r="E378" s="1048">
        <f t="shared" si="5"/>
        <v>0.72413793103448265</v>
      </c>
    </row>
    <row r="379" spans="1:5">
      <c r="A379" s="1038" t="s">
        <v>824</v>
      </c>
      <c r="B379" s="1038" t="s">
        <v>389</v>
      </c>
      <c r="C379" s="1047">
        <v>576</v>
      </c>
      <c r="D379" s="1047">
        <v>1050</v>
      </c>
      <c r="E379" s="1048">
        <f t="shared" si="5"/>
        <v>0.82291666666666674</v>
      </c>
    </row>
    <row r="380" spans="1:5">
      <c r="A380" s="1038" t="s">
        <v>444</v>
      </c>
      <c r="B380" s="1038" t="s">
        <v>162</v>
      </c>
      <c r="C380" s="1047">
        <v>466</v>
      </c>
      <c r="D380" s="1047">
        <v>800</v>
      </c>
      <c r="E380" s="1048">
        <f t="shared" si="5"/>
        <v>0.71673819742489275</v>
      </c>
    </row>
    <row r="381" spans="1:5">
      <c r="A381" s="1038" t="s">
        <v>346</v>
      </c>
      <c r="B381" s="1038" t="s">
        <v>347</v>
      </c>
      <c r="C381" s="1047">
        <v>1512</v>
      </c>
      <c r="D381" s="1047">
        <v>2412</v>
      </c>
      <c r="E381" s="1048">
        <f t="shared" si="5"/>
        <v>0.59523809523809534</v>
      </c>
    </row>
    <row r="382" spans="1:5">
      <c r="A382" s="1038" t="s">
        <v>1977</v>
      </c>
      <c r="B382" s="1038" t="s">
        <v>1978</v>
      </c>
      <c r="C382" s="1047">
        <v>1498</v>
      </c>
      <c r="D382" s="1047">
        <v>2308</v>
      </c>
      <c r="E382" s="1048">
        <f t="shared" si="5"/>
        <v>0.54072096128170899</v>
      </c>
    </row>
    <row r="383" spans="1:5">
      <c r="A383" s="1038" t="s">
        <v>1979</v>
      </c>
      <c r="B383" s="1038" t="s">
        <v>1980</v>
      </c>
      <c r="C383" s="1047">
        <v>1498</v>
      </c>
      <c r="D383" s="1047">
        <v>2308</v>
      </c>
      <c r="E383" s="1048">
        <f t="shared" si="5"/>
        <v>0.54072096128170899</v>
      </c>
    </row>
    <row r="384" spans="1:5">
      <c r="A384" s="1038" t="s">
        <v>1981</v>
      </c>
      <c r="B384" s="1038" t="s">
        <v>1982</v>
      </c>
      <c r="C384" s="1047">
        <v>1498</v>
      </c>
      <c r="D384" s="1047">
        <v>2308</v>
      </c>
      <c r="E384" s="1048">
        <f t="shared" si="5"/>
        <v>0.54072096128170899</v>
      </c>
    </row>
    <row r="385" spans="1:5">
      <c r="A385" s="1038" t="s">
        <v>1983</v>
      </c>
      <c r="B385" s="1038" t="s">
        <v>1984</v>
      </c>
      <c r="C385" s="1047">
        <v>1498</v>
      </c>
      <c r="D385" s="1047">
        <v>2308</v>
      </c>
      <c r="E385" s="1048">
        <f t="shared" ref="E385:E448" si="6">D385/C385-1</f>
        <v>0.54072096128170899</v>
      </c>
    </row>
    <row r="386" spans="1:5">
      <c r="A386" s="1038" t="s">
        <v>1985</v>
      </c>
      <c r="B386" s="1038" t="s">
        <v>1986</v>
      </c>
      <c r="C386" s="1047">
        <v>1498</v>
      </c>
      <c r="D386" s="1047">
        <v>2308</v>
      </c>
      <c r="E386" s="1048">
        <f t="shared" si="6"/>
        <v>0.54072096128170899</v>
      </c>
    </row>
    <row r="387" spans="1:5">
      <c r="A387" s="1038" t="s">
        <v>1987</v>
      </c>
      <c r="B387" s="1038" t="s">
        <v>1988</v>
      </c>
      <c r="C387" s="1047">
        <v>1498</v>
      </c>
      <c r="D387" s="1047">
        <v>2308</v>
      </c>
      <c r="E387" s="1048">
        <f t="shared" si="6"/>
        <v>0.54072096128170899</v>
      </c>
    </row>
    <row r="388" spans="1:5">
      <c r="A388" s="1038" t="s">
        <v>1989</v>
      </c>
      <c r="B388" s="1038" t="s">
        <v>1990</v>
      </c>
      <c r="C388" s="1047">
        <v>1498</v>
      </c>
      <c r="D388" s="1047">
        <v>2308</v>
      </c>
      <c r="E388" s="1048">
        <f t="shared" si="6"/>
        <v>0.54072096128170899</v>
      </c>
    </row>
    <row r="389" spans="1:5">
      <c r="A389" s="1038" t="s">
        <v>576</v>
      </c>
      <c r="B389" s="1038" t="s">
        <v>984</v>
      </c>
      <c r="C389" s="1047">
        <v>580</v>
      </c>
      <c r="D389" s="1047">
        <v>952</v>
      </c>
      <c r="E389" s="1048">
        <f t="shared" si="6"/>
        <v>0.64137931034482754</v>
      </c>
    </row>
    <row r="390" spans="1:5">
      <c r="A390" s="1038" t="s">
        <v>578</v>
      </c>
      <c r="B390" s="1038" t="s">
        <v>986</v>
      </c>
      <c r="C390" s="1047">
        <v>798</v>
      </c>
      <c r="D390" s="1047">
        <v>1274</v>
      </c>
      <c r="E390" s="1048">
        <f t="shared" si="6"/>
        <v>0.59649122807017552</v>
      </c>
    </row>
    <row r="391" spans="1:5">
      <c r="A391" s="1038" t="s">
        <v>581</v>
      </c>
      <c r="B391" s="1038" t="s">
        <v>987</v>
      </c>
      <c r="C391" s="1047">
        <v>710</v>
      </c>
      <c r="D391" s="1047">
        <v>1144</v>
      </c>
      <c r="E391" s="1048">
        <f t="shared" si="6"/>
        <v>0.61126760563380289</v>
      </c>
    </row>
    <row r="392" spans="1:5">
      <c r="A392" s="1038" t="s">
        <v>583</v>
      </c>
      <c r="B392" s="1038" t="s">
        <v>987</v>
      </c>
      <c r="C392" s="1047">
        <v>940</v>
      </c>
      <c r="D392" s="1047">
        <v>1570</v>
      </c>
      <c r="E392" s="1048">
        <f t="shared" si="6"/>
        <v>0.67021276595744683</v>
      </c>
    </row>
    <row r="393" spans="1:5">
      <c r="A393" s="1038" t="s">
        <v>585</v>
      </c>
      <c r="B393" s="1038" t="s">
        <v>988</v>
      </c>
      <c r="C393" s="1047">
        <v>662</v>
      </c>
      <c r="D393" s="1047">
        <v>1082</v>
      </c>
      <c r="E393" s="1048">
        <f t="shared" si="6"/>
        <v>0.6344410876132931</v>
      </c>
    </row>
    <row r="394" spans="1:5">
      <c r="A394" s="1038" t="s">
        <v>914</v>
      </c>
      <c r="B394" s="1038" t="s">
        <v>916</v>
      </c>
      <c r="C394" s="1047">
        <v>882</v>
      </c>
      <c r="D394" s="1047">
        <v>1596</v>
      </c>
      <c r="E394" s="1048">
        <f t="shared" si="6"/>
        <v>0.80952380952380953</v>
      </c>
    </row>
    <row r="395" spans="1:5">
      <c r="A395" s="1038" t="s">
        <v>211</v>
      </c>
      <c r="B395" s="1038" t="s">
        <v>503</v>
      </c>
      <c r="C395" s="1047">
        <v>1058</v>
      </c>
      <c r="D395" s="1047">
        <v>1858</v>
      </c>
      <c r="E395" s="1048">
        <f t="shared" si="6"/>
        <v>0.75614366729678628</v>
      </c>
    </row>
    <row r="396" spans="1:5">
      <c r="A396" s="1038" t="s">
        <v>918</v>
      </c>
      <c r="B396" s="1038" t="s">
        <v>919</v>
      </c>
      <c r="C396" s="1047">
        <v>2402</v>
      </c>
      <c r="D396" s="1047">
        <v>3804</v>
      </c>
      <c r="E396" s="1048">
        <f t="shared" si="6"/>
        <v>0.58368026644462945</v>
      </c>
    </row>
    <row r="397" spans="1:5">
      <c r="A397" s="1038" t="s">
        <v>504</v>
      </c>
      <c r="B397" s="1038" t="s">
        <v>505</v>
      </c>
      <c r="C397" s="1047">
        <v>378</v>
      </c>
      <c r="D397" s="1047">
        <v>674</v>
      </c>
      <c r="E397" s="1048">
        <f t="shared" si="6"/>
        <v>0.78306878306878303</v>
      </c>
    </row>
    <row r="398" spans="1:5">
      <c r="A398" s="1038" t="s">
        <v>232</v>
      </c>
      <c r="B398" s="1038" t="s">
        <v>358</v>
      </c>
      <c r="C398" s="1047">
        <v>888</v>
      </c>
      <c r="D398" s="1047">
        <v>1316</v>
      </c>
      <c r="E398" s="1048">
        <f t="shared" si="6"/>
        <v>0.48198198198198194</v>
      </c>
    </row>
    <row r="399" spans="1:5">
      <c r="A399" s="1038" t="s">
        <v>204</v>
      </c>
      <c r="B399" s="1038" t="s">
        <v>359</v>
      </c>
      <c r="C399" s="1047">
        <v>888</v>
      </c>
      <c r="D399" s="1047">
        <v>1316</v>
      </c>
      <c r="E399" s="1048">
        <f t="shared" si="6"/>
        <v>0.48198198198198194</v>
      </c>
    </row>
    <row r="400" spans="1:5">
      <c r="A400" s="1038" t="s">
        <v>205</v>
      </c>
      <c r="B400" s="1038" t="s">
        <v>29</v>
      </c>
      <c r="C400" s="1047">
        <v>888</v>
      </c>
      <c r="D400" s="1047">
        <v>1316</v>
      </c>
      <c r="E400" s="1048">
        <f t="shared" si="6"/>
        <v>0.48198198198198194</v>
      </c>
    </row>
    <row r="401" spans="1:5">
      <c r="A401" s="1038" t="s">
        <v>233</v>
      </c>
      <c r="B401" s="1038" t="s">
        <v>705</v>
      </c>
      <c r="C401" s="1047">
        <v>960</v>
      </c>
      <c r="D401" s="1047">
        <v>1708</v>
      </c>
      <c r="E401" s="1048">
        <f t="shared" si="6"/>
        <v>0.77916666666666656</v>
      </c>
    </row>
    <row r="402" spans="1:5">
      <c r="A402" s="1038" t="s">
        <v>206</v>
      </c>
      <c r="B402" s="1038" t="s">
        <v>706</v>
      </c>
      <c r="C402" s="1047">
        <v>960</v>
      </c>
      <c r="D402" s="1047">
        <v>1708</v>
      </c>
      <c r="E402" s="1048">
        <f t="shared" si="6"/>
        <v>0.77916666666666656</v>
      </c>
    </row>
    <row r="403" spans="1:5">
      <c r="A403" s="1038" t="s">
        <v>212</v>
      </c>
      <c r="B403" s="1038" t="s">
        <v>815</v>
      </c>
      <c r="C403" s="1047">
        <v>3720</v>
      </c>
      <c r="D403" s="1047">
        <v>5638</v>
      </c>
      <c r="E403" s="1048">
        <f t="shared" si="6"/>
        <v>0.5155913978494624</v>
      </c>
    </row>
    <row r="404" spans="1:5">
      <c r="A404" s="1038" t="s">
        <v>213</v>
      </c>
      <c r="B404" s="1038" t="s">
        <v>589</v>
      </c>
      <c r="C404" s="1047">
        <v>4400</v>
      </c>
      <c r="D404" s="1047">
        <v>6636</v>
      </c>
      <c r="E404" s="1048">
        <f t="shared" si="6"/>
        <v>0.50818181818181829</v>
      </c>
    </row>
    <row r="405" spans="1:5">
      <c r="A405" s="1038" t="s">
        <v>168</v>
      </c>
      <c r="B405" s="1038" t="s">
        <v>806</v>
      </c>
      <c r="C405" s="1047">
        <v>1542</v>
      </c>
      <c r="D405" s="1047">
        <v>2370</v>
      </c>
      <c r="E405" s="1048">
        <f t="shared" si="6"/>
        <v>0.53696498054474717</v>
      </c>
    </row>
    <row r="406" spans="1:5">
      <c r="A406" s="1038" t="s">
        <v>807</v>
      </c>
      <c r="B406" s="1038" t="s">
        <v>808</v>
      </c>
      <c r="C406" s="1047">
        <v>1542</v>
      </c>
      <c r="D406" s="1047">
        <v>2370</v>
      </c>
      <c r="E406" s="1048">
        <f t="shared" si="6"/>
        <v>0.53696498054474717</v>
      </c>
    </row>
    <row r="407" spans="1:5">
      <c r="A407" s="1038" t="s">
        <v>166</v>
      </c>
      <c r="B407" s="1038" t="s">
        <v>167</v>
      </c>
      <c r="C407" s="1047">
        <v>1542</v>
      </c>
      <c r="D407" s="1047">
        <v>2370</v>
      </c>
      <c r="E407" s="1048">
        <f t="shared" si="6"/>
        <v>0.53696498054474717</v>
      </c>
    </row>
    <row r="408" spans="1:5">
      <c r="A408" s="1038" t="s">
        <v>1670</v>
      </c>
      <c r="B408" s="1038" t="s">
        <v>1671</v>
      </c>
      <c r="C408" s="1047">
        <v>620</v>
      </c>
      <c r="D408" s="1047">
        <v>1046</v>
      </c>
      <c r="E408" s="1048">
        <f t="shared" si="6"/>
        <v>0.68709677419354831</v>
      </c>
    </row>
    <row r="409" spans="1:5">
      <c r="A409" s="1038" t="s">
        <v>943</v>
      </c>
      <c r="B409" s="1038" t="s">
        <v>175</v>
      </c>
      <c r="C409" s="1047">
        <v>736</v>
      </c>
      <c r="D409" s="1047">
        <v>1238</v>
      </c>
      <c r="E409" s="1048">
        <f t="shared" si="6"/>
        <v>0.68206521739130443</v>
      </c>
    </row>
    <row r="410" spans="1:5">
      <c r="A410" s="1038" t="s">
        <v>944</v>
      </c>
      <c r="B410" s="1038" t="s">
        <v>176</v>
      </c>
      <c r="C410" s="1047">
        <v>736</v>
      </c>
      <c r="D410" s="1047">
        <v>1238</v>
      </c>
      <c r="E410" s="1048">
        <f t="shared" si="6"/>
        <v>0.68206521739130443</v>
      </c>
    </row>
    <row r="411" spans="1:5">
      <c r="A411" s="1038" t="s">
        <v>177</v>
      </c>
      <c r="B411" s="1038" t="s">
        <v>178</v>
      </c>
      <c r="C411" s="1047">
        <v>430</v>
      </c>
      <c r="D411" s="1047">
        <v>728</v>
      </c>
      <c r="E411" s="1048">
        <f t="shared" si="6"/>
        <v>0.69302325581395352</v>
      </c>
    </row>
    <row r="412" spans="1:5">
      <c r="A412" s="1038" t="s">
        <v>179</v>
      </c>
      <c r="B412" s="1038" t="s">
        <v>180</v>
      </c>
      <c r="C412" s="1047">
        <v>430</v>
      </c>
      <c r="D412" s="1047">
        <v>728</v>
      </c>
      <c r="E412" s="1048">
        <f t="shared" si="6"/>
        <v>0.69302325581395352</v>
      </c>
    </row>
    <row r="413" spans="1:5">
      <c r="A413" s="1037" t="s">
        <v>1354</v>
      </c>
      <c r="B413" s="1037" t="s">
        <v>1355</v>
      </c>
      <c r="C413" s="1047">
        <v>1924</v>
      </c>
      <c r="D413" s="1047">
        <v>2710</v>
      </c>
      <c r="E413" s="1048">
        <f t="shared" si="6"/>
        <v>0.40852390852390852</v>
      </c>
    </row>
    <row r="414" spans="1:5">
      <c r="A414" s="1029">
        <v>61130</v>
      </c>
      <c r="B414" s="1037" t="s">
        <v>1174</v>
      </c>
      <c r="C414" s="1047">
        <v>438</v>
      </c>
      <c r="D414" s="1047">
        <v>672</v>
      </c>
      <c r="E414" s="1048">
        <f t="shared" si="6"/>
        <v>0.53424657534246567</v>
      </c>
    </row>
    <row r="415" spans="1:5">
      <c r="A415" s="1029">
        <v>61140</v>
      </c>
      <c r="B415" s="1037" t="s">
        <v>1885</v>
      </c>
      <c r="C415" s="1047">
        <v>438</v>
      </c>
      <c r="D415" s="1047">
        <v>704</v>
      </c>
      <c r="E415" s="1048">
        <f t="shared" si="6"/>
        <v>0.60730593607305927</v>
      </c>
    </row>
    <row r="416" spans="1:5">
      <c r="A416" s="1029">
        <v>61150</v>
      </c>
      <c r="B416" s="1037" t="s">
        <v>1884</v>
      </c>
      <c r="C416" s="1047">
        <v>438</v>
      </c>
      <c r="D416" s="1047">
        <v>704</v>
      </c>
      <c r="E416" s="1048">
        <f t="shared" si="6"/>
        <v>0.60730593607305927</v>
      </c>
    </row>
    <row r="417" spans="1:5">
      <c r="A417" s="1038" t="s">
        <v>1259</v>
      </c>
      <c r="B417" s="1038" t="s">
        <v>1260</v>
      </c>
      <c r="C417" s="1047">
        <v>366</v>
      </c>
      <c r="D417" s="1047">
        <v>590</v>
      </c>
      <c r="E417" s="1048">
        <f t="shared" si="6"/>
        <v>0.61202185792349728</v>
      </c>
    </row>
    <row r="418" spans="1:5">
      <c r="A418" s="1038" t="s">
        <v>1261</v>
      </c>
      <c r="B418" s="1038" t="s">
        <v>1262</v>
      </c>
      <c r="C418" s="1047">
        <v>336</v>
      </c>
      <c r="D418" s="1047">
        <v>546</v>
      </c>
      <c r="E418" s="1048">
        <f t="shared" si="6"/>
        <v>0.625</v>
      </c>
    </row>
    <row r="419" spans="1:5">
      <c r="A419" s="1038" t="s">
        <v>1263</v>
      </c>
      <c r="B419" s="1038" t="s">
        <v>1264</v>
      </c>
      <c r="C419" s="1047">
        <v>424</v>
      </c>
      <c r="D419" s="1047">
        <v>664</v>
      </c>
      <c r="E419" s="1048">
        <f t="shared" si="6"/>
        <v>0.5660377358490567</v>
      </c>
    </row>
    <row r="420" spans="1:5">
      <c r="A420" s="1038" t="s">
        <v>1265</v>
      </c>
      <c r="B420" s="1038" t="s">
        <v>1266</v>
      </c>
      <c r="C420" s="1047">
        <v>376</v>
      </c>
      <c r="D420" s="1047">
        <v>586</v>
      </c>
      <c r="E420" s="1048">
        <f t="shared" si="6"/>
        <v>0.5585106382978724</v>
      </c>
    </row>
    <row r="421" spans="1:5">
      <c r="A421" s="1038" t="s">
        <v>1267</v>
      </c>
      <c r="B421" s="1038" t="s">
        <v>1268</v>
      </c>
      <c r="C421" s="1047">
        <v>370</v>
      </c>
      <c r="D421" s="1047">
        <v>596</v>
      </c>
      <c r="E421" s="1048">
        <f t="shared" si="6"/>
        <v>0.61081081081081079</v>
      </c>
    </row>
    <row r="422" spans="1:5">
      <c r="A422" s="1038" t="s">
        <v>1269</v>
      </c>
      <c r="B422" s="1038" t="s">
        <v>1270</v>
      </c>
      <c r="C422" s="1047">
        <v>372</v>
      </c>
      <c r="D422" s="1047">
        <v>598</v>
      </c>
      <c r="E422" s="1048">
        <f t="shared" si="6"/>
        <v>0.60752688172043001</v>
      </c>
    </row>
    <row r="423" spans="1:5">
      <c r="A423" s="1038" t="s">
        <v>1271</v>
      </c>
      <c r="B423" s="1038" t="s">
        <v>1272</v>
      </c>
      <c r="C423" s="1047">
        <v>576</v>
      </c>
      <c r="D423" s="1047">
        <v>868</v>
      </c>
      <c r="E423" s="1048">
        <f t="shared" si="6"/>
        <v>0.50694444444444442</v>
      </c>
    </row>
    <row r="424" spans="1:5">
      <c r="A424" s="1038" t="s">
        <v>1273</v>
      </c>
      <c r="B424" s="1038" t="s">
        <v>1274</v>
      </c>
      <c r="C424" s="1047">
        <v>410</v>
      </c>
      <c r="D424" s="1047">
        <v>646</v>
      </c>
      <c r="E424" s="1048">
        <f t="shared" si="6"/>
        <v>0.57560975609756104</v>
      </c>
    </row>
    <row r="425" spans="1:5">
      <c r="A425" s="1038" t="s">
        <v>1275</v>
      </c>
      <c r="B425" s="1038" t="s">
        <v>1276</v>
      </c>
      <c r="C425" s="1047">
        <v>366</v>
      </c>
      <c r="D425" s="1047">
        <v>590</v>
      </c>
      <c r="E425" s="1048">
        <f t="shared" si="6"/>
        <v>0.61202185792349728</v>
      </c>
    </row>
    <row r="426" spans="1:5">
      <c r="A426" s="1038" t="s">
        <v>1277</v>
      </c>
      <c r="B426" s="1038" t="s">
        <v>1278</v>
      </c>
      <c r="C426" s="1047">
        <v>674</v>
      </c>
      <c r="D426" s="1047">
        <v>734</v>
      </c>
      <c r="E426" s="1048">
        <f t="shared" si="6"/>
        <v>8.9020771513353081E-2</v>
      </c>
    </row>
    <row r="427" spans="1:5">
      <c r="A427" s="1038" t="s">
        <v>1279</v>
      </c>
      <c r="B427" s="1038" t="s">
        <v>1280</v>
      </c>
      <c r="C427" s="1047">
        <v>960</v>
      </c>
      <c r="D427" s="1047">
        <v>1300</v>
      </c>
      <c r="E427" s="1048">
        <f t="shared" si="6"/>
        <v>0.35416666666666674</v>
      </c>
    </row>
    <row r="428" spans="1:5">
      <c r="A428" s="1038" t="s">
        <v>1281</v>
      </c>
      <c r="B428" s="1038" t="s">
        <v>1282</v>
      </c>
      <c r="C428" s="1047">
        <v>400</v>
      </c>
      <c r="D428" s="1047">
        <v>634</v>
      </c>
      <c r="E428" s="1048">
        <f t="shared" si="6"/>
        <v>0.58499999999999996</v>
      </c>
    </row>
    <row r="429" spans="1:5">
      <c r="A429" s="1038" t="s">
        <v>1283</v>
      </c>
      <c r="B429" s="1038" t="s">
        <v>1284</v>
      </c>
      <c r="C429" s="1047">
        <v>368</v>
      </c>
      <c r="D429" s="1047">
        <v>594</v>
      </c>
      <c r="E429" s="1048">
        <f t="shared" si="6"/>
        <v>0.61413043478260865</v>
      </c>
    </row>
    <row r="430" spans="1:5">
      <c r="A430" s="1038" t="s">
        <v>1285</v>
      </c>
      <c r="B430" s="1038" t="s">
        <v>1286</v>
      </c>
      <c r="C430" s="1047">
        <v>534</v>
      </c>
      <c r="D430" s="1047">
        <v>776</v>
      </c>
      <c r="E430" s="1048">
        <f t="shared" si="6"/>
        <v>0.45318352059925093</v>
      </c>
    </row>
    <row r="431" spans="1:5">
      <c r="A431" s="1037" t="s">
        <v>1287</v>
      </c>
      <c r="B431" s="1037" t="s">
        <v>1288</v>
      </c>
      <c r="C431" s="1047">
        <v>650</v>
      </c>
      <c r="D431" s="1047">
        <v>1016</v>
      </c>
      <c r="E431" s="1048">
        <f t="shared" si="6"/>
        <v>0.56307692307692303</v>
      </c>
    </row>
    <row r="432" spans="1:5">
      <c r="A432" s="1037" t="s">
        <v>1289</v>
      </c>
      <c r="B432" s="1037" t="s">
        <v>1290</v>
      </c>
      <c r="C432" s="1047">
        <v>606</v>
      </c>
      <c r="D432" s="1047">
        <v>954</v>
      </c>
      <c r="E432" s="1048">
        <f t="shared" si="6"/>
        <v>0.57425742574257432</v>
      </c>
    </row>
    <row r="433" spans="1:5">
      <c r="A433" s="1037" t="s">
        <v>1291</v>
      </c>
      <c r="B433" s="1037" t="s">
        <v>1292</v>
      </c>
      <c r="C433" s="1047">
        <v>572</v>
      </c>
      <c r="D433" s="1047">
        <v>912</v>
      </c>
      <c r="E433" s="1048">
        <f t="shared" si="6"/>
        <v>0.59440559440559437</v>
      </c>
    </row>
    <row r="434" spans="1:5">
      <c r="A434" s="1037" t="s">
        <v>1224</v>
      </c>
      <c r="B434" s="1037" t="s">
        <v>1225</v>
      </c>
      <c r="C434" s="1047">
        <v>656</v>
      </c>
      <c r="D434" s="1047">
        <v>1022</v>
      </c>
      <c r="E434" s="1048">
        <f t="shared" si="6"/>
        <v>0.55792682926829262</v>
      </c>
    </row>
    <row r="435" spans="1:5">
      <c r="A435" s="1037" t="s">
        <v>1226</v>
      </c>
      <c r="B435" s="1037" t="s">
        <v>1227</v>
      </c>
      <c r="C435" s="1047">
        <v>612</v>
      </c>
      <c r="D435" s="1047">
        <v>960</v>
      </c>
      <c r="E435" s="1048">
        <f t="shared" si="6"/>
        <v>0.56862745098039214</v>
      </c>
    </row>
    <row r="436" spans="1:5">
      <c r="A436" s="1037" t="s">
        <v>1228</v>
      </c>
      <c r="B436" s="1037" t="s">
        <v>1229</v>
      </c>
      <c r="C436" s="1047">
        <v>604</v>
      </c>
      <c r="D436" s="1047">
        <v>956</v>
      </c>
      <c r="E436" s="1048">
        <f t="shared" si="6"/>
        <v>0.58278145695364247</v>
      </c>
    </row>
    <row r="437" spans="1:5">
      <c r="A437" s="1037" t="s">
        <v>1293</v>
      </c>
      <c r="B437" s="1037" t="s">
        <v>1294</v>
      </c>
      <c r="C437" s="1047">
        <v>1132</v>
      </c>
      <c r="D437" s="1047">
        <v>1664</v>
      </c>
      <c r="E437" s="1048">
        <f t="shared" si="6"/>
        <v>0.46996466431095407</v>
      </c>
    </row>
    <row r="438" spans="1:5">
      <c r="A438" s="1037" t="s">
        <v>1295</v>
      </c>
      <c r="B438" s="1037" t="s">
        <v>1296</v>
      </c>
      <c r="C438" s="1047">
        <v>1032</v>
      </c>
      <c r="D438" s="1047">
        <v>1528</v>
      </c>
      <c r="E438" s="1048">
        <f t="shared" si="6"/>
        <v>0.48062015503875966</v>
      </c>
    </row>
    <row r="439" spans="1:5">
      <c r="A439" s="1037" t="s">
        <v>1297</v>
      </c>
      <c r="B439" s="1037" t="s">
        <v>1298</v>
      </c>
      <c r="C439" s="1047">
        <v>942</v>
      </c>
      <c r="D439" s="1047">
        <v>1412</v>
      </c>
      <c r="E439" s="1048">
        <f t="shared" si="6"/>
        <v>0.4989384288747345</v>
      </c>
    </row>
    <row r="440" spans="1:5">
      <c r="A440" s="1037" t="s">
        <v>1299</v>
      </c>
      <c r="B440" s="1037" t="s">
        <v>1300</v>
      </c>
      <c r="C440" s="1047">
        <v>1258</v>
      </c>
      <c r="D440" s="1047">
        <v>1832</v>
      </c>
      <c r="E440" s="1048">
        <f t="shared" si="6"/>
        <v>0.45627980922098565</v>
      </c>
    </row>
    <row r="441" spans="1:5">
      <c r="A441" s="1037" t="s">
        <v>1301</v>
      </c>
      <c r="B441" s="1037" t="s">
        <v>1302</v>
      </c>
      <c r="C441" s="1047">
        <v>1108</v>
      </c>
      <c r="D441" s="1047">
        <v>1632</v>
      </c>
      <c r="E441" s="1048">
        <f t="shared" si="6"/>
        <v>0.47292418772563183</v>
      </c>
    </row>
    <row r="442" spans="1:5">
      <c r="A442" s="1037" t="s">
        <v>1303</v>
      </c>
      <c r="B442" s="1037" t="s">
        <v>1304</v>
      </c>
      <c r="C442" s="1047">
        <v>1000</v>
      </c>
      <c r="D442" s="1047">
        <v>1492</v>
      </c>
      <c r="E442" s="1048">
        <f t="shared" si="6"/>
        <v>0.49199999999999999</v>
      </c>
    </row>
    <row r="443" spans="1:5">
      <c r="A443" s="1037" t="s">
        <v>1305</v>
      </c>
      <c r="B443" s="1037" t="s">
        <v>1306</v>
      </c>
      <c r="C443" s="1047">
        <v>500</v>
      </c>
      <c r="D443" s="1047">
        <v>760</v>
      </c>
      <c r="E443" s="1048">
        <f t="shared" si="6"/>
        <v>0.52</v>
      </c>
    </row>
    <row r="444" spans="1:5">
      <c r="A444" s="1037" t="s">
        <v>1309</v>
      </c>
      <c r="B444" s="1037" t="s">
        <v>1310</v>
      </c>
      <c r="C444" s="1047">
        <v>770</v>
      </c>
      <c r="D444" s="1047">
        <v>798</v>
      </c>
      <c r="E444" s="1048">
        <f t="shared" si="6"/>
        <v>3.6363636363636376E-2</v>
      </c>
    </row>
    <row r="445" spans="1:5">
      <c r="A445" s="1037" t="s">
        <v>1307</v>
      </c>
      <c r="B445" s="1037" t="s">
        <v>1308</v>
      </c>
      <c r="C445" s="1047">
        <v>520</v>
      </c>
      <c r="D445" s="1047">
        <v>734</v>
      </c>
      <c r="E445" s="1048">
        <f t="shared" si="6"/>
        <v>0.41153846153846163</v>
      </c>
    </row>
    <row r="446" spans="1:5">
      <c r="A446" s="1037" t="s">
        <v>1311</v>
      </c>
      <c r="B446" s="1037" t="s">
        <v>1312</v>
      </c>
      <c r="C446" s="1047">
        <v>840</v>
      </c>
      <c r="D446" s="1047">
        <v>1202</v>
      </c>
      <c r="E446" s="1048">
        <f t="shared" si="6"/>
        <v>0.43095238095238098</v>
      </c>
    </row>
    <row r="447" spans="1:5">
      <c r="A447" s="1037" t="s">
        <v>1313</v>
      </c>
      <c r="B447" s="1037" t="s">
        <v>1314</v>
      </c>
      <c r="C447" s="1047">
        <v>755</v>
      </c>
      <c r="D447" s="1047">
        <v>1122</v>
      </c>
      <c r="E447" s="1048">
        <f t="shared" si="6"/>
        <v>0.48609271523178799</v>
      </c>
    </row>
    <row r="448" spans="1:5">
      <c r="A448" s="1037" t="s">
        <v>1315</v>
      </c>
      <c r="B448" s="1037" t="s">
        <v>1316</v>
      </c>
      <c r="C448" s="1047">
        <v>720</v>
      </c>
      <c r="D448" s="1047">
        <v>1096</v>
      </c>
      <c r="E448" s="1048">
        <f t="shared" si="6"/>
        <v>0.52222222222222214</v>
      </c>
    </row>
    <row r="449" spans="1:5">
      <c r="A449" s="1037" t="s">
        <v>1317</v>
      </c>
      <c r="B449" s="1037" t="s">
        <v>1318</v>
      </c>
      <c r="C449" s="1047">
        <v>792</v>
      </c>
      <c r="D449" s="1047">
        <v>1168</v>
      </c>
      <c r="E449" s="1048">
        <f t="shared" ref="E449:E512" si="7">D449/C449-1</f>
        <v>0.4747474747474747</v>
      </c>
    </row>
    <row r="450" spans="1:5">
      <c r="A450" s="1037" t="s">
        <v>1319</v>
      </c>
      <c r="B450" s="1037" t="s">
        <v>1320</v>
      </c>
      <c r="C450" s="1047">
        <v>1092</v>
      </c>
      <c r="D450" s="1047">
        <v>1606</v>
      </c>
      <c r="E450" s="1048">
        <f t="shared" si="7"/>
        <v>0.4706959706959708</v>
      </c>
    </row>
    <row r="451" spans="1:5">
      <c r="A451" s="1037" t="s">
        <v>1321</v>
      </c>
      <c r="B451" s="1037" t="s">
        <v>1322</v>
      </c>
      <c r="C451" s="1047">
        <v>1024</v>
      </c>
      <c r="D451" s="1047">
        <v>1514</v>
      </c>
      <c r="E451" s="1048">
        <f t="shared" si="7"/>
        <v>0.478515625</v>
      </c>
    </row>
    <row r="452" spans="1:5">
      <c r="A452" s="1037" t="s">
        <v>1323</v>
      </c>
      <c r="B452" s="1037" t="s">
        <v>1324</v>
      </c>
      <c r="C452" s="1047">
        <v>956</v>
      </c>
      <c r="D452" s="1047">
        <v>1416</v>
      </c>
      <c r="E452" s="1048">
        <f t="shared" si="7"/>
        <v>0.48117154811715479</v>
      </c>
    </row>
    <row r="453" spans="1:5">
      <c r="A453" s="1037" t="s">
        <v>1325</v>
      </c>
      <c r="B453" s="1037" t="s">
        <v>1326</v>
      </c>
      <c r="C453" s="1047">
        <v>1392</v>
      </c>
      <c r="D453" s="1047">
        <v>2002</v>
      </c>
      <c r="E453" s="1048">
        <f t="shared" si="7"/>
        <v>0.43821839080459779</v>
      </c>
    </row>
    <row r="454" spans="1:5">
      <c r="A454" s="1037" t="s">
        <v>1327</v>
      </c>
      <c r="B454" s="1037" t="s">
        <v>1328</v>
      </c>
      <c r="C454" s="1047">
        <v>1214</v>
      </c>
      <c r="D454" s="1047">
        <v>1768</v>
      </c>
      <c r="E454" s="1048">
        <f t="shared" si="7"/>
        <v>0.45634266886326191</v>
      </c>
    </row>
    <row r="455" spans="1:5">
      <c r="A455" s="1037" t="s">
        <v>1329</v>
      </c>
      <c r="B455" s="1037" t="s">
        <v>1330</v>
      </c>
      <c r="C455" s="1047">
        <v>1294</v>
      </c>
      <c r="D455" s="1047">
        <v>1866</v>
      </c>
      <c r="E455" s="1048">
        <f t="shared" si="7"/>
        <v>0.44204018547140644</v>
      </c>
    </row>
    <row r="456" spans="1:5">
      <c r="A456" s="1037" t="s">
        <v>1331</v>
      </c>
      <c r="B456" s="1037" t="s">
        <v>1332</v>
      </c>
      <c r="C456" s="1047">
        <v>1256</v>
      </c>
      <c r="D456" s="1047">
        <v>1820</v>
      </c>
      <c r="E456" s="1048">
        <f t="shared" si="7"/>
        <v>0.44904458598726116</v>
      </c>
    </row>
    <row r="457" spans="1:5">
      <c r="A457" s="1037" t="s">
        <v>1333</v>
      </c>
      <c r="B457" s="1037" t="s">
        <v>1334</v>
      </c>
      <c r="C457" s="1047">
        <v>1140</v>
      </c>
      <c r="D457" s="1047">
        <v>1670</v>
      </c>
      <c r="E457" s="1048">
        <f t="shared" si="7"/>
        <v>0.46491228070175428</v>
      </c>
    </row>
    <row r="458" spans="1:5">
      <c r="A458" s="1038" t="s">
        <v>1634</v>
      </c>
      <c r="B458" s="1038" t="s">
        <v>1630</v>
      </c>
      <c r="C458" s="1047">
        <v>1838</v>
      </c>
      <c r="D458" s="1047">
        <v>2596</v>
      </c>
      <c r="E458" s="1048">
        <f t="shared" si="7"/>
        <v>0.41240478781284007</v>
      </c>
    </row>
    <row r="459" spans="1:5">
      <c r="A459" s="1038" t="s">
        <v>1633</v>
      </c>
      <c r="B459" s="1038" t="s">
        <v>1631</v>
      </c>
      <c r="C459" s="1047">
        <v>1754</v>
      </c>
      <c r="D459" s="1047">
        <v>2486</v>
      </c>
      <c r="E459" s="1048">
        <f t="shared" si="7"/>
        <v>0.41733181299885969</v>
      </c>
    </row>
    <row r="460" spans="1:5">
      <c r="A460" s="1038" t="s">
        <v>1635</v>
      </c>
      <c r="B460" s="1038" t="s">
        <v>1632</v>
      </c>
      <c r="C460" s="1047">
        <v>1654</v>
      </c>
      <c r="D460" s="1047">
        <v>2360</v>
      </c>
      <c r="E460" s="1048">
        <f t="shared" si="7"/>
        <v>0.42684401451027809</v>
      </c>
    </row>
    <row r="461" spans="1:5">
      <c r="A461" s="1037" t="s">
        <v>1335</v>
      </c>
      <c r="B461" s="1037" t="s">
        <v>1336</v>
      </c>
      <c r="C461" s="1047">
        <v>1646</v>
      </c>
      <c r="D461" s="1047">
        <v>2396</v>
      </c>
      <c r="E461" s="1048">
        <f t="shared" si="7"/>
        <v>0.45565006075334136</v>
      </c>
    </row>
    <row r="462" spans="1:5">
      <c r="A462" s="1037" t="s">
        <v>1337</v>
      </c>
      <c r="B462" s="1037" t="s">
        <v>1338</v>
      </c>
      <c r="C462" s="1047">
        <v>1600</v>
      </c>
      <c r="D462" s="1047">
        <v>2336</v>
      </c>
      <c r="E462" s="1048">
        <f t="shared" si="7"/>
        <v>0.45999999999999996</v>
      </c>
    </row>
    <row r="463" spans="1:5">
      <c r="A463" s="1037" t="s">
        <v>1339</v>
      </c>
      <c r="B463" s="1037" t="s">
        <v>1340</v>
      </c>
      <c r="C463" s="1047">
        <v>1572</v>
      </c>
      <c r="D463" s="1047">
        <v>2302</v>
      </c>
      <c r="E463" s="1048">
        <f t="shared" si="7"/>
        <v>0.46437659033078882</v>
      </c>
    </row>
    <row r="464" spans="1:5">
      <c r="A464" s="1038" t="s">
        <v>1341</v>
      </c>
      <c r="B464" s="1038" t="s">
        <v>1342</v>
      </c>
      <c r="C464" s="1047">
        <v>920</v>
      </c>
      <c r="D464" s="1047">
        <v>1378</v>
      </c>
      <c r="E464" s="1048">
        <f t="shared" si="7"/>
        <v>0.49782608695652164</v>
      </c>
    </row>
    <row r="465" spans="1:5">
      <c r="A465" s="1038" t="s">
        <v>1343</v>
      </c>
      <c r="B465" s="1038" t="s">
        <v>1344</v>
      </c>
      <c r="C465" s="1047">
        <v>815</v>
      </c>
      <c r="D465" s="1047">
        <v>1210</v>
      </c>
      <c r="E465" s="1048">
        <f t="shared" si="7"/>
        <v>0.48466257668711665</v>
      </c>
    </row>
    <row r="466" spans="1:5">
      <c r="A466" s="1038" t="s">
        <v>1345</v>
      </c>
      <c r="B466" s="1038" t="s">
        <v>1346</v>
      </c>
      <c r="C466" s="1047">
        <v>770</v>
      </c>
      <c r="D466" s="1047">
        <v>1152</v>
      </c>
      <c r="E466" s="1048">
        <f t="shared" si="7"/>
        <v>0.49610389610389616</v>
      </c>
    </row>
    <row r="467" spans="1:5">
      <c r="A467" s="1038" t="s">
        <v>2033</v>
      </c>
      <c r="B467" s="1038" t="s">
        <v>2034</v>
      </c>
      <c r="C467" s="1047">
        <v>1222</v>
      </c>
      <c r="D467" s="1047">
        <v>1788</v>
      </c>
      <c r="E467" s="1048">
        <f t="shared" si="7"/>
        <v>0.46317512274959083</v>
      </c>
    </row>
    <row r="468" spans="1:5">
      <c r="A468" s="1038" t="s">
        <v>2035</v>
      </c>
      <c r="B468" s="1038" t="s">
        <v>2036</v>
      </c>
      <c r="C468" s="1047">
        <v>1136</v>
      </c>
      <c r="D468" s="1047">
        <v>1674</v>
      </c>
      <c r="E468" s="1048">
        <f t="shared" si="7"/>
        <v>0.47359154929577474</v>
      </c>
    </row>
    <row r="469" spans="1:5">
      <c r="A469" s="1038" t="s">
        <v>2037</v>
      </c>
      <c r="B469" s="1038" t="s">
        <v>2038</v>
      </c>
      <c r="C469" s="1047">
        <v>1004</v>
      </c>
      <c r="D469" s="1047">
        <v>1496</v>
      </c>
      <c r="E469" s="1048">
        <f t="shared" si="7"/>
        <v>0.49003984063745021</v>
      </c>
    </row>
    <row r="470" spans="1:5">
      <c r="A470" s="1037" t="s">
        <v>1347</v>
      </c>
      <c r="B470" s="1037" t="s">
        <v>1348</v>
      </c>
      <c r="C470" s="1047">
        <v>776</v>
      </c>
      <c r="D470" s="1047">
        <v>1192</v>
      </c>
      <c r="E470" s="1048">
        <f t="shared" si="7"/>
        <v>0.53608247422680422</v>
      </c>
    </row>
    <row r="471" spans="1:5">
      <c r="A471" s="1037" t="s">
        <v>1349</v>
      </c>
      <c r="B471" s="1037" t="s">
        <v>1350</v>
      </c>
      <c r="C471" s="1047">
        <v>698</v>
      </c>
      <c r="D471" s="1047">
        <v>1080</v>
      </c>
      <c r="E471" s="1048">
        <f t="shared" si="7"/>
        <v>0.54727793696275073</v>
      </c>
    </row>
    <row r="472" spans="1:5">
      <c r="A472" s="1037" t="s">
        <v>1351</v>
      </c>
      <c r="B472" s="1037" t="s">
        <v>2157</v>
      </c>
      <c r="C472" s="1047">
        <v>2008</v>
      </c>
      <c r="D472" s="1047">
        <v>2862</v>
      </c>
      <c r="E472" s="1048">
        <f t="shared" si="7"/>
        <v>0.42529880478087656</v>
      </c>
    </row>
    <row r="473" spans="1:5">
      <c r="A473" s="1037" t="s">
        <v>1353</v>
      </c>
      <c r="B473" s="1037" t="s">
        <v>2158</v>
      </c>
      <c r="C473" s="1047">
        <v>1860</v>
      </c>
      <c r="D473" s="1047">
        <v>2622</v>
      </c>
      <c r="E473" s="1048">
        <f t="shared" si="7"/>
        <v>0.4096774193548387</v>
      </c>
    </row>
    <row r="474" spans="1:5">
      <c r="A474" s="1042" t="s">
        <v>1361</v>
      </c>
      <c r="B474" s="1038" t="s">
        <v>1360</v>
      </c>
      <c r="C474" s="1047">
        <v>1008</v>
      </c>
      <c r="D474" s="1047">
        <v>1494</v>
      </c>
      <c r="E474" s="1048">
        <f t="shared" si="7"/>
        <v>0.48214285714285721</v>
      </c>
    </row>
    <row r="475" spans="1:5">
      <c r="A475" s="1042" t="s">
        <v>1359</v>
      </c>
      <c r="B475" s="1038" t="s">
        <v>1360</v>
      </c>
      <c r="C475" s="1047">
        <v>1180</v>
      </c>
      <c r="D475" s="1047">
        <v>1752</v>
      </c>
      <c r="E475" s="1048">
        <f t="shared" si="7"/>
        <v>0.48474576271186431</v>
      </c>
    </row>
    <row r="476" spans="1:5">
      <c r="A476" s="1042" t="s">
        <v>1364</v>
      </c>
      <c r="B476" s="1038" t="s">
        <v>1363</v>
      </c>
      <c r="C476" s="1047">
        <v>968</v>
      </c>
      <c r="D476" s="1047">
        <v>1442</v>
      </c>
      <c r="E476" s="1048">
        <f t="shared" si="7"/>
        <v>0.4896694214876034</v>
      </c>
    </row>
    <row r="477" spans="1:5">
      <c r="A477" s="1042" t="s">
        <v>1362</v>
      </c>
      <c r="B477" s="1038" t="s">
        <v>1363</v>
      </c>
      <c r="C477" s="1047">
        <v>1136</v>
      </c>
      <c r="D477" s="1047">
        <v>1694</v>
      </c>
      <c r="E477" s="1048">
        <f t="shared" si="7"/>
        <v>0.49119718309859151</v>
      </c>
    </row>
    <row r="478" spans="1:5">
      <c r="A478" s="1042" t="s">
        <v>1358</v>
      </c>
      <c r="B478" s="1038" t="s">
        <v>1357</v>
      </c>
      <c r="C478" s="1047">
        <v>984</v>
      </c>
      <c r="D478" s="1047">
        <v>1470</v>
      </c>
      <c r="E478" s="1048">
        <f t="shared" si="7"/>
        <v>0.49390243902439024</v>
      </c>
    </row>
    <row r="479" spans="1:5">
      <c r="A479" s="1042" t="s">
        <v>1356</v>
      </c>
      <c r="B479" s="1038" t="s">
        <v>1357</v>
      </c>
      <c r="C479" s="1047">
        <v>1128</v>
      </c>
      <c r="D479" s="1047">
        <v>1688</v>
      </c>
      <c r="E479" s="1048">
        <f t="shared" si="7"/>
        <v>0.49645390070921991</v>
      </c>
    </row>
    <row r="480" spans="1:5">
      <c r="A480" s="1037" t="s">
        <v>1367</v>
      </c>
      <c r="B480" s="1037" t="s">
        <v>1368</v>
      </c>
      <c r="C480" s="1047">
        <v>690</v>
      </c>
      <c r="D480" s="1047">
        <v>1058</v>
      </c>
      <c r="E480" s="1048">
        <f t="shared" si="7"/>
        <v>0.53333333333333344</v>
      </c>
    </row>
    <row r="481" spans="1:5">
      <c r="A481" s="1037" t="s">
        <v>1378</v>
      </c>
      <c r="B481" s="1037" t="s">
        <v>1368</v>
      </c>
      <c r="C481" s="1047">
        <v>742</v>
      </c>
      <c r="D481" s="1047">
        <v>1158</v>
      </c>
      <c r="E481" s="1048">
        <f t="shared" si="7"/>
        <v>0.56064690026954178</v>
      </c>
    </row>
    <row r="482" spans="1:5">
      <c r="A482" s="1037" t="s">
        <v>1377</v>
      </c>
      <c r="B482" s="1037" t="s">
        <v>1368</v>
      </c>
      <c r="C482" s="1047">
        <v>744</v>
      </c>
      <c r="D482" s="1047">
        <v>1152</v>
      </c>
      <c r="E482" s="1048">
        <f t="shared" si="7"/>
        <v>0.54838709677419351</v>
      </c>
    </row>
    <row r="483" spans="1:5">
      <c r="A483" s="1037" t="s">
        <v>1375</v>
      </c>
      <c r="B483" s="1037" t="s">
        <v>1376</v>
      </c>
      <c r="C483" s="1047">
        <v>1108</v>
      </c>
      <c r="D483" s="1047">
        <v>1744</v>
      </c>
      <c r="E483" s="1048">
        <f t="shared" si="7"/>
        <v>0.57400722021660644</v>
      </c>
    </row>
    <row r="484" spans="1:5">
      <c r="A484" s="1037" t="s">
        <v>1369</v>
      </c>
      <c r="B484" s="1037" t="s">
        <v>1370</v>
      </c>
      <c r="C484" s="1047">
        <v>568</v>
      </c>
      <c r="D484" s="1047">
        <v>892</v>
      </c>
      <c r="E484" s="1048">
        <f t="shared" si="7"/>
        <v>0.57042253521126751</v>
      </c>
    </row>
    <row r="485" spans="1:5">
      <c r="A485" s="1037" t="s">
        <v>1381</v>
      </c>
      <c r="B485" s="1037" t="s">
        <v>1370</v>
      </c>
      <c r="C485" s="1047">
        <v>666</v>
      </c>
      <c r="D485" s="1047">
        <v>1068</v>
      </c>
      <c r="E485" s="1048">
        <f t="shared" si="7"/>
        <v>0.60360360360360366</v>
      </c>
    </row>
    <row r="486" spans="1:5">
      <c r="A486" s="1037" t="s">
        <v>1380</v>
      </c>
      <c r="B486" s="1037" t="s">
        <v>1370</v>
      </c>
      <c r="C486" s="1047">
        <v>734</v>
      </c>
      <c r="D486" s="1047">
        <v>1142</v>
      </c>
      <c r="E486" s="1048">
        <f t="shared" si="7"/>
        <v>0.55585831062670299</v>
      </c>
    </row>
    <row r="487" spans="1:5">
      <c r="A487" s="1037" t="s">
        <v>1379</v>
      </c>
      <c r="B487" s="1037" t="s">
        <v>1370</v>
      </c>
      <c r="C487" s="1047">
        <v>992</v>
      </c>
      <c r="D487" s="1047">
        <v>1590</v>
      </c>
      <c r="E487" s="1048">
        <f t="shared" si="7"/>
        <v>0.60282258064516125</v>
      </c>
    </row>
    <row r="488" spans="1:5">
      <c r="A488" s="1037" t="s">
        <v>1365</v>
      </c>
      <c r="B488" s="1037" t="s">
        <v>1366</v>
      </c>
      <c r="C488" s="1047">
        <v>490</v>
      </c>
      <c r="D488" s="1047">
        <v>796</v>
      </c>
      <c r="E488" s="1048">
        <f t="shared" si="7"/>
        <v>0.62448979591836729</v>
      </c>
    </row>
    <row r="489" spans="1:5">
      <c r="A489" s="1037" t="s">
        <v>1374</v>
      </c>
      <c r="B489" s="1037" t="s">
        <v>1366</v>
      </c>
      <c r="C489" s="1047">
        <v>592</v>
      </c>
      <c r="D489" s="1047">
        <v>976</v>
      </c>
      <c r="E489" s="1048">
        <f t="shared" si="7"/>
        <v>0.64864864864864868</v>
      </c>
    </row>
    <row r="490" spans="1:5">
      <c r="A490" s="1037" t="s">
        <v>1372</v>
      </c>
      <c r="B490" s="1037" t="s">
        <v>1373</v>
      </c>
      <c r="C490" s="1047">
        <v>664</v>
      </c>
      <c r="D490" s="1047">
        <v>1052</v>
      </c>
      <c r="E490" s="1048">
        <f t="shared" si="7"/>
        <v>0.5843373493975903</v>
      </c>
    </row>
    <row r="491" spans="1:5">
      <c r="A491" s="1037" t="s">
        <v>1371</v>
      </c>
      <c r="B491" s="1037" t="s">
        <v>1366</v>
      </c>
      <c r="C491" s="1047">
        <v>935</v>
      </c>
      <c r="D491" s="1047">
        <v>1524</v>
      </c>
      <c r="E491" s="1048">
        <f t="shared" si="7"/>
        <v>0.62994652406417107</v>
      </c>
    </row>
    <row r="492" spans="1:5">
      <c r="A492" s="1037" t="s">
        <v>1384</v>
      </c>
      <c r="B492" s="1037" t="s">
        <v>1385</v>
      </c>
      <c r="C492" s="1047">
        <v>808</v>
      </c>
      <c r="D492" s="1047">
        <v>1180</v>
      </c>
      <c r="E492" s="1048">
        <f t="shared" si="7"/>
        <v>0.46039603960396036</v>
      </c>
    </row>
    <row r="493" spans="1:5">
      <c r="A493" s="1037" t="s">
        <v>1395</v>
      </c>
      <c r="B493" s="1037" t="s">
        <v>1385</v>
      </c>
      <c r="C493" s="1047">
        <v>884</v>
      </c>
      <c r="D493" s="1047">
        <v>1358</v>
      </c>
      <c r="E493" s="1048">
        <f t="shared" si="7"/>
        <v>0.53619909502262453</v>
      </c>
    </row>
    <row r="494" spans="1:5">
      <c r="A494" s="1037" t="s">
        <v>1393</v>
      </c>
      <c r="B494" s="1037" t="s">
        <v>1394</v>
      </c>
      <c r="C494" s="1047">
        <v>952</v>
      </c>
      <c r="D494" s="1047">
        <v>1430</v>
      </c>
      <c r="E494" s="1048">
        <f t="shared" si="7"/>
        <v>0.50210084033613445</v>
      </c>
    </row>
    <row r="495" spans="1:5">
      <c r="A495" s="1037" t="s">
        <v>1392</v>
      </c>
      <c r="B495" s="1037" t="s">
        <v>1385</v>
      </c>
      <c r="C495" s="1047">
        <v>1226</v>
      </c>
      <c r="D495" s="1047">
        <v>1878</v>
      </c>
      <c r="E495" s="1048">
        <f t="shared" si="7"/>
        <v>0.5318107667210441</v>
      </c>
    </row>
    <row r="496" spans="1:5">
      <c r="A496" s="1037" t="s">
        <v>1386</v>
      </c>
      <c r="B496" s="1037" t="s">
        <v>1387</v>
      </c>
      <c r="C496" s="1047">
        <v>680</v>
      </c>
      <c r="D496" s="1047">
        <v>1044</v>
      </c>
      <c r="E496" s="1048">
        <f t="shared" si="7"/>
        <v>0.53529411764705892</v>
      </c>
    </row>
    <row r="497" spans="1:5">
      <c r="A497" s="1037" t="s">
        <v>1399</v>
      </c>
      <c r="B497" s="1037" t="s">
        <v>1398</v>
      </c>
      <c r="C497" s="1047">
        <v>702</v>
      </c>
      <c r="D497" s="1047">
        <v>1066</v>
      </c>
      <c r="E497" s="1048">
        <f t="shared" si="7"/>
        <v>0.5185185185185186</v>
      </c>
    </row>
    <row r="498" spans="1:5">
      <c r="A498" s="1037" t="s">
        <v>1397</v>
      </c>
      <c r="B498" s="1037" t="s">
        <v>1398</v>
      </c>
      <c r="C498" s="1047">
        <v>788</v>
      </c>
      <c r="D498" s="1047">
        <v>1138</v>
      </c>
      <c r="E498" s="1048">
        <f t="shared" si="7"/>
        <v>0.44416243654822329</v>
      </c>
    </row>
    <row r="499" spans="1:5">
      <c r="A499" s="1037" t="s">
        <v>1396</v>
      </c>
      <c r="B499" s="1037" t="s">
        <v>1387</v>
      </c>
      <c r="C499" s="1047">
        <v>1078</v>
      </c>
      <c r="D499" s="1047">
        <v>1602</v>
      </c>
      <c r="E499" s="1048">
        <f t="shared" si="7"/>
        <v>0.48608534322820041</v>
      </c>
    </row>
    <row r="500" spans="1:5">
      <c r="A500" s="1037" t="s">
        <v>1382</v>
      </c>
      <c r="B500" s="1037" t="s">
        <v>1383</v>
      </c>
      <c r="C500" s="1047">
        <v>598</v>
      </c>
      <c r="D500" s="1047">
        <v>942</v>
      </c>
      <c r="E500" s="1048">
        <f t="shared" si="7"/>
        <v>0.5752508361204014</v>
      </c>
    </row>
    <row r="501" spans="1:5">
      <c r="A501" s="1037" t="s">
        <v>1391</v>
      </c>
      <c r="B501" s="1037" t="s">
        <v>1383</v>
      </c>
      <c r="C501" s="1047">
        <v>740</v>
      </c>
      <c r="D501" s="1047">
        <v>1184</v>
      </c>
      <c r="E501" s="1048">
        <f t="shared" si="7"/>
        <v>0.60000000000000009</v>
      </c>
    </row>
    <row r="502" spans="1:5">
      <c r="A502" s="1037" t="s">
        <v>1390</v>
      </c>
      <c r="B502" s="1037" t="s">
        <v>1383</v>
      </c>
      <c r="C502" s="1047">
        <v>808</v>
      </c>
      <c r="D502" s="1047">
        <v>1254</v>
      </c>
      <c r="E502" s="1048">
        <f t="shared" si="7"/>
        <v>0.55198019801980203</v>
      </c>
    </row>
    <row r="503" spans="1:5">
      <c r="A503" s="1037" t="s">
        <v>1388</v>
      </c>
      <c r="B503" s="1037" t="s">
        <v>1389</v>
      </c>
      <c r="C503" s="1047">
        <v>1072</v>
      </c>
      <c r="D503" s="1047">
        <v>1716</v>
      </c>
      <c r="E503" s="1048">
        <f t="shared" si="7"/>
        <v>0.60074626865671643</v>
      </c>
    </row>
    <row r="504" spans="1:5">
      <c r="A504" s="1037" t="s">
        <v>1402</v>
      </c>
      <c r="B504" s="1037" t="s">
        <v>1403</v>
      </c>
      <c r="C504" s="1047">
        <v>1326</v>
      </c>
      <c r="D504" s="1047">
        <v>1912</v>
      </c>
      <c r="E504" s="1048">
        <f t="shared" si="7"/>
        <v>0.44193061840120662</v>
      </c>
    </row>
    <row r="505" spans="1:5">
      <c r="A505" s="1037" t="s">
        <v>1412</v>
      </c>
      <c r="B505" s="1037" t="s">
        <v>1410</v>
      </c>
      <c r="C505" s="1047">
        <v>1396</v>
      </c>
      <c r="D505" s="1047">
        <v>2050</v>
      </c>
      <c r="E505" s="1048">
        <f t="shared" si="7"/>
        <v>0.46848137535816625</v>
      </c>
    </row>
    <row r="506" spans="1:5">
      <c r="A506" s="1037" t="s">
        <v>1411</v>
      </c>
      <c r="B506" s="1037" t="s">
        <v>1410</v>
      </c>
      <c r="C506" s="1047">
        <v>1482</v>
      </c>
      <c r="D506" s="1047">
        <v>2144</v>
      </c>
      <c r="E506" s="1048">
        <f t="shared" si="7"/>
        <v>0.44669365721997312</v>
      </c>
    </row>
    <row r="507" spans="1:5">
      <c r="A507" s="1037" t="s">
        <v>1409</v>
      </c>
      <c r="B507" s="1037" t="s">
        <v>1410</v>
      </c>
      <c r="C507" s="1047">
        <v>1778</v>
      </c>
      <c r="D507" s="1047">
        <v>2644</v>
      </c>
      <c r="E507" s="1048">
        <f t="shared" si="7"/>
        <v>0.48706411698537688</v>
      </c>
    </row>
    <row r="508" spans="1:5">
      <c r="A508" s="1037" t="s">
        <v>1404</v>
      </c>
      <c r="B508" s="1037" t="s">
        <v>1405</v>
      </c>
      <c r="C508" s="1047">
        <v>1176</v>
      </c>
      <c r="D508" s="1047">
        <v>1718</v>
      </c>
      <c r="E508" s="1048">
        <f t="shared" si="7"/>
        <v>0.46088435374149661</v>
      </c>
    </row>
    <row r="509" spans="1:5">
      <c r="A509" s="1037" t="s">
        <v>1416</v>
      </c>
      <c r="B509" s="1037" t="s">
        <v>1414</v>
      </c>
      <c r="C509" s="1047">
        <v>1246</v>
      </c>
      <c r="D509" s="1047">
        <v>1856</v>
      </c>
      <c r="E509" s="1048">
        <f t="shared" si="7"/>
        <v>0.4895666131621188</v>
      </c>
    </row>
    <row r="510" spans="1:5">
      <c r="A510" s="1037" t="s">
        <v>1415</v>
      </c>
      <c r="B510" s="1037" t="s">
        <v>1414</v>
      </c>
      <c r="C510" s="1047">
        <v>1340</v>
      </c>
      <c r="D510" s="1047">
        <v>1962</v>
      </c>
      <c r="E510" s="1048">
        <f t="shared" si="7"/>
        <v>0.46417910447761201</v>
      </c>
    </row>
    <row r="511" spans="1:5">
      <c r="A511" s="1037" t="s">
        <v>1413</v>
      </c>
      <c r="B511" s="1037" t="s">
        <v>1414</v>
      </c>
      <c r="C511" s="1047">
        <v>1628</v>
      </c>
      <c r="D511" s="1047">
        <v>2450</v>
      </c>
      <c r="E511" s="1048">
        <f t="shared" si="7"/>
        <v>0.50491400491400484</v>
      </c>
    </row>
    <row r="512" spans="1:5">
      <c r="A512" s="1037" t="s">
        <v>1400</v>
      </c>
      <c r="B512" s="1037" t="s">
        <v>1401</v>
      </c>
      <c r="C512" s="1047">
        <v>1082</v>
      </c>
      <c r="D512" s="1047">
        <v>1602</v>
      </c>
      <c r="E512" s="1048">
        <f t="shared" si="7"/>
        <v>0.48059149722735683</v>
      </c>
    </row>
    <row r="513" spans="1:5">
      <c r="A513" s="1037" t="s">
        <v>1408</v>
      </c>
      <c r="B513" s="1037" t="s">
        <v>1401</v>
      </c>
      <c r="C513" s="1047">
        <v>1154</v>
      </c>
      <c r="D513" s="1047">
        <v>1744</v>
      </c>
      <c r="E513" s="1048">
        <f t="shared" ref="E513:E576" si="8">D513/C513-1</f>
        <v>0.51126516464471394</v>
      </c>
    </row>
    <row r="514" spans="1:5">
      <c r="A514" s="1037" t="s">
        <v>1407</v>
      </c>
      <c r="B514" s="1037" t="s">
        <v>1401</v>
      </c>
      <c r="C514" s="1047">
        <v>1242</v>
      </c>
      <c r="D514" s="1047">
        <v>1840</v>
      </c>
      <c r="E514" s="1048">
        <f t="shared" si="8"/>
        <v>0.4814814814814814</v>
      </c>
    </row>
    <row r="515" spans="1:5">
      <c r="A515" s="1037" t="s">
        <v>1406</v>
      </c>
      <c r="B515" s="1037" t="s">
        <v>1401</v>
      </c>
      <c r="C515" s="1047">
        <v>1558</v>
      </c>
      <c r="D515" s="1047">
        <v>2372</v>
      </c>
      <c r="E515" s="1048">
        <f t="shared" si="8"/>
        <v>0.5224646983311938</v>
      </c>
    </row>
    <row r="516" spans="1:5">
      <c r="A516" s="1037" t="s">
        <v>1419</v>
      </c>
      <c r="B516" s="1037" t="s">
        <v>1420</v>
      </c>
      <c r="C516" s="1047">
        <v>1600</v>
      </c>
      <c r="D516" s="1047">
        <v>2274</v>
      </c>
      <c r="E516" s="1048">
        <f t="shared" si="8"/>
        <v>0.4212499999999999</v>
      </c>
    </row>
    <row r="517" spans="1:5">
      <c r="A517" s="1037" t="s">
        <v>1429</v>
      </c>
      <c r="B517" s="1037" t="s">
        <v>1420</v>
      </c>
      <c r="C517" s="1047">
        <v>1756</v>
      </c>
      <c r="D517" s="1047">
        <v>2538</v>
      </c>
      <c r="E517" s="1048">
        <f t="shared" si="8"/>
        <v>0.4453302961275627</v>
      </c>
    </row>
    <row r="518" spans="1:5">
      <c r="A518" s="1037" t="s">
        <v>1428</v>
      </c>
      <c r="B518" s="1037" t="s">
        <v>1420</v>
      </c>
      <c r="C518" s="1047">
        <v>1762</v>
      </c>
      <c r="D518" s="1047">
        <v>2516</v>
      </c>
      <c r="E518" s="1048">
        <f t="shared" si="8"/>
        <v>0.42792281498297391</v>
      </c>
    </row>
    <row r="519" spans="1:5">
      <c r="A519" s="1037" t="s">
        <v>1427</v>
      </c>
      <c r="B519" s="1037" t="s">
        <v>1420</v>
      </c>
      <c r="C519" s="1047">
        <v>1916</v>
      </c>
      <c r="D519" s="1047">
        <v>2842</v>
      </c>
      <c r="E519" s="1048">
        <f t="shared" si="8"/>
        <v>0.48329853862212935</v>
      </c>
    </row>
    <row r="520" spans="1:5">
      <c r="A520" s="1037" t="s">
        <v>1421</v>
      </c>
      <c r="B520" s="1037" t="s">
        <v>1422</v>
      </c>
      <c r="C520" s="1047">
        <v>1482</v>
      </c>
      <c r="D520" s="1047">
        <v>2128</v>
      </c>
      <c r="E520" s="1048">
        <f t="shared" si="8"/>
        <v>0.4358974358974359</v>
      </c>
    </row>
    <row r="521" spans="1:5">
      <c r="A521" s="1037" t="s">
        <v>1433</v>
      </c>
      <c r="B521" s="1037" t="s">
        <v>1422</v>
      </c>
      <c r="C521" s="1047">
        <v>1814</v>
      </c>
      <c r="D521" s="1047">
        <v>2612</v>
      </c>
      <c r="E521" s="1048">
        <f t="shared" si="8"/>
        <v>0.43991179713340678</v>
      </c>
    </row>
    <row r="522" spans="1:5">
      <c r="A522" s="1037" t="s">
        <v>1432</v>
      </c>
      <c r="B522" s="1037" t="s">
        <v>1422</v>
      </c>
      <c r="C522" s="1047">
        <v>1624</v>
      </c>
      <c r="D522" s="1047">
        <v>2338</v>
      </c>
      <c r="E522" s="1048">
        <f t="shared" si="8"/>
        <v>0.43965517241379315</v>
      </c>
    </row>
    <row r="523" spans="1:5">
      <c r="A523" s="1037" t="s">
        <v>1430</v>
      </c>
      <c r="B523" s="1037" t="s">
        <v>1431</v>
      </c>
      <c r="C523" s="1047">
        <v>1768</v>
      </c>
      <c r="D523" s="1047">
        <v>2640</v>
      </c>
      <c r="E523" s="1048">
        <f t="shared" si="8"/>
        <v>0.49321266968325794</v>
      </c>
    </row>
    <row r="524" spans="1:5">
      <c r="A524" s="1037" t="s">
        <v>1417</v>
      </c>
      <c r="B524" s="1037" t="s">
        <v>1418</v>
      </c>
      <c r="C524" s="1047">
        <v>1218</v>
      </c>
      <c r="D524" s="1047">
        <v>1774</v>
      </c>
      <c r="E524" s="1048">
        <f t="shared" si="8"/>
        <v>0.45648604269293935</v>
      </c>
    </row>
    <row r="525" spans="1:5">
      <c r="A525" s="1037" t="s">
        <v>1426</v>
      </c>
      <c r="B525" s="1037" t="s">
        <v>1418</v>
      </c>
      <c r="C525" s="1047">
        <v>1518</v>
      </c>
      <c r="D525" s="1047">
        <v>2216</v>
      </c>
      <c r="E525" s="1048">
        <f t="shared" si="8"/>
        <v>0.4598155467720686</v>
      </c>
    </row>
    <row r="526" spans="1:5">
      <c r="A526" s="1037" t="s">
        <v>1425</v>
      </c>
      <c r="B526" s="1037" t="s">
        <v>1418</v>
      </c>
      <c r="C526" s="1047">
        <v>1384</v>
      </c>
      <c r="D526" s="1047">
        <v>2022</v>
      </c>
      <c r="E526" s="1048">
        <f t="shared" si="8"/>
        <v>0.46098265895953761</v>
      </c>
    </row>
    <row r="527" spans="1:5">
      <c r="A527" s="1037" t="s">
        <v>1423</v>
      </c>
      <c r="B527" s="1037" t="s">
        <v>1424</v>
      </c>
      <c r="C527" s="1047">
        <v>1686</v>
      </c>
      <c r="D527" s="1047">
        <v>2540</v>
      </c>
      <c r="E527" s="1048">
        <f t="shared" si="8"/>
        <v>0.5065243179122183</v>
      </c>
    </row>
    <row r="528" spans="1:5">
      <c r="A528" s="1038" t="s">
        <v>1436</v>
      </c>
      <c r="B528" s="1038" t="s">
        <v>1437</v>
      </c>
      <c r="C528" s="1047">
        <v>1492</v>
      </c>
      <c r="D528" s="1047">
        <v>2142</v>
      </c>
      <c r="E528" s="1048">
        <f t="shared" si="8"/>
        <v>0.43565683646112596</v>
      </c>
    </row>
    <row r="529" spans="1:5">
      <c r="A529" s="1038" t="s">
        <v>1434</v>
      </c>
      <c r="B529" s="1038" t="s">
        <v>1435</v>
      </c>
      <c r="C529" s="1047">
        <v>1438</v>
      </c>
      <c r="D529" s="1047">
        <v>2068</v>
      </c>
      <c r="E529" s="1048">
        <f t="shared" si="8"/>
        <v>0.43810848400556335</v>
      </c>
    </row>
    <row r="530" spans="1:5">
      <c r="A530" s="1038" t="s">
        <v>1438</v>
      </c>
      <c r="B530" s="1038" t="s">
        <v>1439</v>
      </c>
      <c r="C530" s="1047">
        <v>1626</v>
      </c>
      <c r="D530" s="1047">
        <v>2350</v>
      </c>
      <c r="E530" s="1048">
        <f t="shared" si="8"/>
        <v>0.44526445264452641</v>
      </c>
    </row>
    <row r="531" spans="1:5">
      <c r="A531" s="1038" t="s">
        <v>1440</v>
      </c>
      <c r="B531" s="1038" t="s">
        <v>1441</v>
      </c>
      <c r="C531" s="1047">
        <v>5654</v>
      </c>
      <c r="D531" s="1047">
        <v>7750</v>
      </c>
      <c r="E531" s="1048">
        <f t="shared" si="8"/>
        <v>0.37071100106119559</v>
      </c>
    </row>
    <row r="532" spans="1:5">
      <c r="A532" s="1038" t="s">
        <v>1442</v>
      </c>
      <c r="B532" s="1038" t="s">
        <v>1443</v>
      </c>
      <c r="C532" s="1047">
        <v>532</v>
      </c>
      <c r="D532" s="1047">
        <v>802</v>
      </c>
      <c r="E532" s="1048">
        <f t="shared" si="8"/>
        <v>0.50751879699248126</v>
      </c>
    </row>
    <row r="533" spans="1:5">
      <c r="A533" s="1038" t="s">
        <v>1464</v>
      </c>
      <c r="B533" s="1038" t="s">
        <v>1465</v>
      </c>
      <c r="C533" s="1047">
        <v>8702</v>
      </c>
      <c r="D533" s="1047">
        <v>11768</v>
      </c>
      <c r="E533" s="1048">
        <f t="shared" si="8"/>
        <v>0.35233279705814757</v>
      </c>
    </row>
    <row r="534" spans="1:5">
      <c r="A534" s="1038" t="s">
        <v>1467</v>
      </c>
      <c r="B534" s="1038" t="s">
        <v>1468</v>
      </c>
      <c r="C534" s="1047">
        <v>1318</v>
      </c>
      <c r="D534" s="1047">
        <v>1920</v>
      </c>
      <c r="E534" s="1048">
        <f t="shared" si="8"/>
        <v>0.45675265553869493</v>
      </c>
    </row>
    <row r="535" spans="1:5">
      <c r="A535" s="1038" t="s">
        <v>1470</v>
      </c>
      <c r="B535" s="1038" t="s">
        <v>1471</v>
      </c>
      <c r="C535" s="1047">
        <v>4292</v>
      </c>
      <c r="D535" s="1047">
        <v>6008</v>
      </c>
      <c r="E535" s="1048">
        <f t="shared" si="8"/>
        <v>0.39981360671015853</v>
      </c>
    </row>
    <row r="536" spans="1:5">
      <c r="A536" s="1038" t="s">
        <v>1473</v>
      </c>
      <c r="B536" s="1038" t="s">
        <v>1474</v>
      </c>
      <c r="C536" s="1047">
        <v>5700</v>
      </c>
      <c r="D536" s="1047">
        <v>7778</v>
      </c>
      <c r="E536" s="1048">
        <f t="shared" si="8"/>
        <v>0.36456140350877186</v>
      </c>
    </row>
    <row r="537" spans="1:5">
      <c r="A537" s="1038" t="s">
        <v>1476</v>
      </c>
      <c r="B537" s="1038" t="s">
        <v>1477</v>
      </c>
      <c r="C537" s="1047">
        <v>3278</v>
      </c>
      <c r="D537" s="1047">
        <v>4506</v>
      </c>
      <c r="E537" s="1048">
        <f t="shared" si="8"/>
        <v>0.37461866992068327</v>
      </c>
    </row>
    <row r="538" spans="1:5">
      <c r="A538" s="1038" t="s">
        <v>1479</v>
      </c>
      <c r="B538" s="1038" t="s">
        <v>1480</v>
      </c>
      <c r="C538" s="1047">
        <v>5914</v>
      </c>
      <c r="D538" s="1047">
        <v>8074</v>
      </c>
      <c r="E538" s="1048">
        <f t="shared" si="8"/>
        <v>0.36523503550896175</v>
      </c>
    </row>
    <row r="539" spans="1:5">
      <c r="A539" s="1038" t="s">
        <v>1482</v>
      </c>
      <c r="B539" s="1038" t="s">
        <v>1483</v>
      </c>
      <c r="C539" s="1047">
        <v>15388</v>
      </c>
      <c r="D539" s="1047">
        <v>20708</v>
      </c>
      <c r="E539" s="1048">
        <f t="shared" si="8"/>
        <v>0.3457239407330388</v>
      </c>
    </row>
    <row r="540" spans="1:5">
      <c r="A540" s="1038" t="s">
        <v>1485</v>
      </c>
      <c r="B540" s="1038" t="s">
        <v>1486</v>
      </c>
      <c r="C540" s="1047">
        <v>8666</v>
      </c>
      <c r="D540" s="1047">
        <v>11794</v>
      </c>
      <c r="E540" s="1048">
        <f t="shared" si="8"/>
        <v>0.36095084237249009</v>
      </c>
    </row>
    <row r="541" spans="1:5">
      <c r="A541" s="1038" t="s">
        <v>1488</v>
      </c>
      <c r="B541" s="1038" t="s">
        <v>1489</v>
      </c>
      <c r="C541" s="1047">
        <v>7362</v>
      </c>
      <c r="D541" s="1047">
        <v>9988</v>
      </c>
      <c r="E541" s="1048">
        <f t="shared" si="8"/>
        <v>0.35669654985058408</v>
      </c>
    </row>
    <row r="542" spans="1:5">
      <c r="A542" s="1038" t="s">
        <v>1491</v>
      </c>
      <c r="B542" s="1038" t="s">
        <v>1492</v>
      </c>
      <c r="C542" s="1047">
        <v>1732</v>
      </c>
      <c r="D542" s="1047">
        <v>2444</v>
      </c>
      <c r="E542" s="1048">
        <f t="shared" si="8"/>
        <v>0.4110854503464203</v>
      </c>
    </row>
    <row r="543" spans="1:5">
      <c r="A543" s="1038" t="s">
        <v>1494</v>
      </c>
      <c r="B543" s="1038" t="s">
        <v>1495</v>
      </c>
      <c r="C543" s="1047">
        <v>2074</v>
      </c>
      <c r="D543" s="1047">
        <v>2946</v>
      </c>
      <c r="E543" s="1048">
        <f t="shared" si="8"/>
        <v>0.42044358727097397</v>
      </c>
    </row>
    <row r="544" spans="1:5">
      <c r="A544" s="1038" t="s">
        <v>1497</v>
      </c>
      <c r="B544" s="1038" t="s">
        <v>1498</v>
      </c>
      <c r="C544" s="1047">
        <v>5518</v>
      </c>
      <c r="D544" s="1047">
        <v>7494</v>
      </c>
      <c r="E544" s="1048">
        <f t="shared" si="8"/>
        <v>0.35810076114534262</v>
      </c>
    </row>
    <row r="545" spans="1:5">
      <c r="A545" s="1038" t="s">
        <v>1500</v>
      </c>
      <c r="B545" s="1038" t="s">
        <v>1501</v>
      </c>
      <c r="C545" s="1047">
        <v>6258</v>
      </c>
      <c r="D545" s="1047">
        <v>8540</v>
      </c>
      <c r="E545" s="1048">
        <f t="shared" si="8"/>
        <v>0.36465324384787468</v>
      </c>
    </row>
    <row r="546" spans="1:5">
      <c r="A546" s="1038" t="s">
        <v>1503</v>
      </c>
      <c r="B546" s="1038" t="s">
        <v>1504</v>
      </c>
      <c r="C546" s="1047">
        <v>2436</v>
      </c>
      <c r="D546" s="1047">
        <v>3418</v>
      </c>
      <c r="E546" s="1048">
        <f t="shared" si="8"/>
        <v>0.40311986863711002</v>
      </c>
    </row>
    <row r="547" spans="1:5">
      <c r="A547" s="1038" t="s">
        <v>1506</v>
      </c>
      <c r="B547" s="1038" t="s">
        <v>1507</v>
      </c>
      <c r="C547" s="1047">
        <v>1740</v>
      </c>
      <c r="D547" s="1047">
        <v>2472</v>
      </c>
      <c r="E547" s="1048">
        <f t="shared" si="8"/>
        <v>0.42068965517241375</v>
      </c>
    </row>
    <row r="548" spans="1:5">
      <c r="A548" s="1038" t="s">
        <v>1509</v>
      </c>
      <c r="B548" s="1038" t="s">
        <v>1510</v>
      </c>
      <c r="C548" s="1047">
        <v>3658</v>
      </c>
      <c r="D548" s="1047">
        <v>5034</v>
      </c>
      <c r="E548" s="1048">
        <f t="shared" si="8"/>
        <v>0.37616183706943684</v>
      </c>
    </row>
    <row r="549" spans="1:5">
      <c r="A549" s="1038" t="s">
        <v>1512</v>
      </c>
      <c r="B549" s="1038" t="s">
        <v>1513</v>
      </c>
      <c r="C549" s="1047">
        <v>2152</v>
      </c>
      <c r="D549" s="1047">
        <v>3128</v>
      </c>
      <c r="E549" s="1048">
        <f t="shared" si="8"/>
        <v>0.45353159851301106</v>
      </c>
    </row>
    <row r="550" spans="1:5">
      <c r="A550" s="1038" t="s">
        <v>1515</v>
      </c>
      <c r="B550" s="1038" t="s">
        <v>1516</v>
      </c>
      <c r="C550" s="1047">
        <v>8564</v>
      </c>
      <c r="D550" s="1047">
        <v>11606</v>
      </c>
      <c r="E550" s="1048">
        <f t="shared" si="8"/>
        <v>0.35520784680056039</v>
      </c>
    </row>
    <row r="551" spans="1:5">
      <c r="A551" s="1038" t="s">
        <v>1518</v>
      </c>
      <c r="B551" s="1038" t="s">
        <v>1519</v>
      </c>
      <c r="C551" s="1047">
        <v>21094</v>
      </c>
      <c r="D551" s="1047">
        <v>29670</v>
      </c>
      <c r="E551" s="1048">
        <f t="shared" si="8"/>
        <v>0.40656110742391194</v>
      </c>
    </row>
    <row r="552" spans="1:5">
      <c r="A552" s="1038" t="s">
        <v>1521</v>
      </c>
      <c r="B552" s="1038" t="s">
        <v>1522</v>
      </c>
      <c r="C552" s="1047">
        <v>2528</v>
      </c>
      <c r="D552" s="1047">
        <v>3498</v>
      </c>
      <c r="E552" s="1048">
        <f t="shared" si="8"/>
        <v>0.38370253164556956</v>
      </c>
    </row>
    <row r="553" spans="1:5">
      <c r="A553" s="1038" t="s">
        <v>1524</v>
      </c>
      <c r="B553" s="1038" t="s">
        <v>1525</v>
      </c>
      <c r="C553" s="1047">
        <v>5012</v>
      </c>
      <c r="D553" s="1047">
        <v>7178</v>
      </c>
      <c r="E553" s="1048">
        <f t="shared" si="8"/>
        <v>0.43216280925778139</v>
      </c>
    </row>
    <row r="554" spans="1:5">
      <c r="A554" s="1042" t="s">
        <v>27</v>
      </c>
      <c r="B554" s="1038" t="s">
        <v>28</v>
      </c>
      <c r="C554" s="1047">
        <v>264</v>
      </c>
      <c r="D554" s="1047">
        <v>380</v>
      </c>
      <c r="E554" s="1048">
        <f t="shared" si="8"/>
        <v>0.43939393939393945</v>
      </c>
    </row>
    <row r="555" spans="1:5">
      <c r="A555" s="1042" t="s">
        <v>787</v>
      </c>
      <c r="B555" s="1038" t="s">
        <v>792</v>
      </c>
      <c r="C555" s="1047">
        <v>328</v>
      </c>
      <c r="D555" s="1047">
        <v>498</v>
      </c>
      <c r="E555" s="1048">
        <f t="shared" si="8"/>
        <v>0.51829268292682928</v>
      </c>
    </row>
    <row r="556" spans="1:5">
      <c r="A556" s="1042" t="s">
        <v>788</v>
      </c>
      <c r="B556" s="1038" t="s">
        <v>793</v>
      </c>
      <c r="C556" s="1047">
        <v>354</v>
      </c>
      <c r="D556" s="1047">
        <v>530</v>
      </c>
      <c r="E556" s="1048">
        <f t="shared" si="8"/>
        <v>0.49717514124293793</v>
      </c>
    </row>
    <row r="557" spans="1:5">
      <c r="A557" s="1042" t="s">
        <v>789</v>
      </c>
      <c r="B557" s="1038" t="s">
        <v>410</v>
      </c>
      <c r="C557" s="1047">
        <v>426</v>
      </c>
      <c r="D557" s="1047">
        <v>646</v>
      </c>
      <c r="E557" s="1048">
        <f t="shared" si="8"/>
        <v>0.51643192488262901</v>
      </c>
    </row>
    <row r="558" spans="1:5">
      <c r="A558" s="1042" t="s">
        <v>790</v>
      </c>
      <c r="B558" s="1038" t="s">
        <v>412</v>
      </c>
      <c r="C558" s="1047">
        <v>740</v>
      </c>
      <c r="D558" s="1047">
        <v>1132</v>
      </c>
      <c r="E558" s="1048">
        <f t="shared" si="8"/>
        <v>0.52972972972972965</v>
      </c>
    </row>
    <row r="559" spans="1:5">
      <c r="A559" s="1042" t="s">
        <v>791</v>
      </c>
      <c r="B559" s="1038" t="s">
        <v>411</v>
      </c>
      <c r="C559" s="1047">
        <v>850</v>
      </c>
      <c r="D559" s="1047">
        <v>1302</v>
      </c>
      <c r="E559" s="1048">
        <f t="shared" si="8"/>
        <v>0.53176470588235292</v>
      </c>
    </row>
    <row r="560" spans="1:5">
      <c r="A560" s="1042" t="s">
        <v>2159</v>
      </c>
      <c r="B560" s="1038" t="s">
        <v>2160</v>
      </c>
      <c r="C560" s="1047">
        <v>920</v>
      </c>
      <c r="D560" s="1047">
        <v>1366</v>
      </c>
      <c r="E560" s="1048">
        <f t="shared" si="8"/>
        <v>0.48478260869565215</v>
      </c>
    </row>
    <row r="561" spans="1:5">
      <c r="A561" s="1038" t="s">
        <v>21</v>
      </c>
      <c r="B561" s="1038" t="s">
        <v>2161</v>
      </c>
      <c r="C561" s="1047">
        <v>246</v>
      </c>
      <c r="D561" s="1047">
        <v>474</v>
      </c>
      <c r="E561" s="1048">
        <f t="shared" si="8"/>
        <v>0.92682926829268286</v>
      </c>
    </row>
    <row r="562" spans="1:5">
      <c r="A562" s="1038" t="s">
        <v>2162</v>
      </c>
      <c r="B562" s="1038" t="s">
        <v>2163</v>
      </c>
      <c r="C562" s="1047">
        <v>3608</v>
      </c>
      <c r="D562" s="1047">
        <v>4956</v>
      </c>
      <c r="E562" s="1048">
        <f t="shared" si="8"/>
        <v>0.37361419068736135</v>
      </c>
    </row>
    <row r="563" spans="1:5">
      <c r="A563" s="1038" t="s">
        <v>286</v>
      </c>
      <c r="B563" s="1038" t="s">
        <v>287</v>
      </c>
      <c r="C563" s="1047">
        <v>11298</v>
      </c>
      <c r="D563" s="1047">
        <v>15222</v>
      </c>
      <c r="E563" s="1048">
        <f t="shared" si="8"/>
        <v>0.34731810939989383</v>
      </c>
    </row>
    <row r="564" spans="1:5">
      <c r="A564" s="1038" t="s">
        <v>283</v>
      </c>
      <c r="B564" s="1038" t="s">
        <v>2164</v>
      </c>
      <c r="C564" s="1047">
        <v>1740</v>
      </c>
      <c r="D564" s="1047">
        <v>2462</v>
      </c>
      <c r="E564" s="1048">
        <f t="shared" si="8"/>
        <v>0.41494252873563209</v>
      </c>
    </row>
    <row r="565" spans="1:5">
      <c r="A565" s="1038" t="s">
        <v>324</v>
      </c>
      <c r="B565" s="1038" t="s">
        <v>2165</v>
      </c>
      <c r="C565" s="1047">
        <v>1036</v>
      </c>
      <c r="D565" s="1047">
        <v>1534</v>
      </c>
      <c r="E565" s="1048">
        <f t="shared" si="8"/>
        <v>0.48069498069498073</v>
      </c>
    </row>
    <row r="566" spans="1:5">
      <c r="A566" s="1038" t="s">
        <v>326</v>
      </c>
      <c r="B566" s="1038" t="s">
        <v>2166</v>
      </c>
      <c r="C566" s="1047">
        <v>252</v>
      </c>
      <c r="D566" s="1047">
        <v>482</v>
      </c>
      <c r="E566" s="1048">
        <f t="shared" si="8"/>
        <v>0.91269841269841279</v>
      </c>
    </row>
    <row r="567" spans="1:5">
      <c r="A567" s="1038" t="s">
        <v>24</v>
      </c>
      <c r="B567" s="1038" t="s">
        <v>2167</v>
      </c>
      <c r="C567" s="1047">
        <v>290</v>
      </c>
      <c r="D567" s="1047">
        <v>534</v>
      </c>
      <c r="E567" s="1048">
        <f t="shared" si="8"/>
        <v>0.84137931034482749</v>
      </c>
    </row>
    <row r="568" spans="1:5">
      <c r="A568" s="1038" t="s">
        <v>2168</v>
      </c>
      <c r="B568" s="1038" t="s">
        <v>2169</v>
      </c>
      <c r="C568" s="1047">
        <v>3918</v>
      </c>
      <c r="D568" s="1047">
        <v>5370</v>
      </c>
      <c r="E568" s="1048">
        <f t="shared" si="8"/>
        <v>0.37059724349157741</v>
      </c>
    </row>
    <row r="569" spans="1:5">
      <c r="A569" s="1038" t="s">
        <v>685</v>
      </c>
      <c r="B569" s="1038" t="s">
        <v>2170</v>
      </c>
      <c r="C569" s="1047">
        <v>2784</v>
      </c>
      <c r="D569" s="1047">
        <v>3854</v>
      </c>
      <c r="E569" s="1048">
        <f t="shared" si="8"/>
        <v>0.38433908045977017</v>
      </c>
    </row>
    <row r="570" spans="1:5">
      <c r="A570" s="1038" t="s">
        <v>264</v>
      </c>
      <c r="B570" s="1038" t="s">
        <v>2171</v>
      </c>
      <c r="C570" s="1047">
        <v>5106</v>
      </c>
      <c r="D570" s="1047">
        <v>6956</v>
      </c>
      <c r="E570" s="1048">
        <f t="shared" si="8"/>
        <v>0.3623188405797102</v>
      </c>
    </row>
    <row r="571" spans="1:5">
      <c r="A571" s="1038" t="s">
        <v>257</v>
      </c>
      <c r="B571" s="1038" t="s">
        <v>2172</v>
      </c>
      <c r="C571" s="1047">
        <v>1328</v>
      </c>
      <c r="D571" s="1047">
        <v>1914</v>
      </c>
      <c r="E571" s="1048">
        <f t="shared" si="8"/>
        <v>0.44126506024096379</v>
      </c>
    </row>
    <row r="572" spans="1:5">
      <c r="A572" s="1038" t="s">
        <v>260</v>
      </c>
      <c r="B572" s="1038" t="s">
        <v>2173</v>
      </c>
      <c r="C572" s="1047">
        <v>1328</v>
      </c>
      <c r="D572" s="1047">
        <v>1914</v>
      </c>
      <c r="E572" s="1048">
        <f t="shared" si="8"/>
        <v>0.44126506024096379</v>
      </c>
    </row>
    <row r="573" spans="1:5">
      <c r="A573" s="1038" t="s">
        <v>262</v>
      </c>
      <c r="B573" s="1038" t="s">
        <v>2174</v>
      </c>
      <c r="C573" s="1047">
        <v>1328</v>
      </c>
      <c r="D573" s="1047">
        <v>1914</v>
      </c>
      <c r="E573" s="1048">
        <f t="shared" si="8"/>
        <v>0.44126506024096379</v>
      </c>
    </row>
    <row r="574" spans="1:5">
      <c r="A574" s="1038" t="s">
        <v>2175</v>
      </c>
      <c r="B574" s="1038" t="s">
        <v>2176</v>
      </c>
      <c r="C574" s="1047">
        <v>18708</v>
      </c>
      <c r="D574" s="1047">
        <v>25112</v>
      </c>
      <c r="E574" s="1048">
        <f t="shared" si="8"/>
        <v>0.34231344879196057</v>
      </c>
    </row>
    <row r="575" spans="1:5">
      <c r="A575" s="1038" t="s">
        <v>2177</v>
      </c>
      <c r="B575" s="1038" t="s">
        <v>2178</v>
      </c>
      <c r="C575" s="1047">
        <v>2866</v>
      </c>
      <c r="D575" s="1047">
        <v>3968</v>
      </c>
      <c r="E575" s="1048">
        <f t="shared" si="8"/>
        <v>0.38450802512212134</v>
      </c>
    </row>
    <row r="576" spans="1:5">
      <c r="A576" s="1038" t="s">
        <v>2179</v>
      </c>
      <c r="B576" s="1038" t="s">
        <v>2180</v>
      </c>
      <c r="C576" s="1047">
        <v>2866</v>
      </c>
      <c r="D576" s="1047">
        <v>3968</v>
      </c>
      <c r="E576" s="1048">
        <f t="shared" si="8"/>
        <v>0.38450802512212134</v>
      </c>
    </row>
    <row r="577" spans="1:5">
      <c r="A577" s="1038" t="s">
        <v>2181</v>
      </c>
      <c r="B577" s="1038" t="s">
        <v>2182</v>
      </c>
      <c r="C577" s="1047">
        <v>3178</v>
      </c>
      <c r="D577" s="1047">
        <v>4410</v>
      </c>
      <c r="E577" s="1048">
        <f t="shared" ref="E577:E640" si="9">D577/C577-1</f>
        <v>0.38766519823788537</v>
      </c>
    </row>
    <row r="578" spans="1:5">
      <c r="A578" s="1038" t="s">
        <v>267</v>
      </c>
      <c r="B578" s="1038" t="s">
        <v>2183</v>
      </c>
      <c r="C578" s="1047">
        <v>1496</v>
      </c>
      <c r="D578" s="1047">
        <v>2134</v>
      </c>
      <c r="E578" s="1048">
        <f t="shared" si="9"/>
        <v>0.42647058823529416</v>
      </c>
    </row>
    <row r="579" spans="1:5">
      <c r="A579" s="1038" t="s">
        <v>273</v>
      </c>
      <c r="B579" s="1038" t="s">
        <v>2184</v>
      </c>
      <c r="C579" s="1047">
        <v>778</v>
      </c>
      <c r="D579" s="1047">
        <v>1178</v>
      </c>
      <c r="E579" s="1048">
        <f t="shared" si="9"/>
        <v>0.51413881748071977</v>
      </c>
    </row>
    <row r="580" spans="1:5">
      <c r="A580" s="1038" t="s">
        <v>270</v>
      </c>
      <c r="B580" s="1038" t="s">
        <v>2185</v>
      </c>
      <c r="C580" s="1047">
        <v>848</v>
      </c>
      <c r="D580" s="1047">
        <v>1272</v>
      </c>
      <c r="E580" s="1048">
        <f t="shared" si="9"/>
        <v>0.5</v>
      </c>
    </row>
    <row r="581" spans="1:5">
      <c r="A581" s="1038" t="s">
        <v>668</v>
      </c>
      <c r="B581" s="1038" t="s">
        <v>2186</v>
      </c>
      <c r="C581" s="1047">
        <v>2958</v>
      </c>
      <c r="D581" s="1047">
        <v>4088</v>
      </c>
      <c r="E581" s="1048">
        <f t="shared" si="9"/>
        <v>0.38201487491548347</v>
      </c>
    </row>
    <row r="582" spans="1:5">
      <c r="A582" s="1038" t="s">
        <v>671</v>
      </c>
      <c r="B582" s="1038" t="s">
        <v>2187</v>
      </c>
      <c r="C582" s="1047">
        <v>3238</v>
      </c>
      <c r="D582" s="1047">
        <v>4460</v>
      </c>
      <c r="E582" s="1048">
        <f t="shared" si="9"/>
        <v>0.37739345274861025</v>
      </c>
    </row>
    <row r="583" spans="1:5">
      <c r="A583" s="1038" t="s">
        <v>296</v>
      </c>
      <c r="B583" s="1038" t="s">
        <v>2188</v>
      </c>
      <c r="C583" s="1047">
        <v>2118</v>
      </c>
      <c r="D583" s="1047">
        <v>2968</v>
      </c>
      <c r="E583" s="1048">
        <f t="shared" si="9"/>
        <v>0.40132200188857414</v>
      </c>
    </row>
    <row r="584" spans="1:5">
      <c r="A584" s="1038" t="s">
        <v>941</v>
      </c>
      <c r="B584" s="1038" t="s">
        <v>673</v>
      </c>
      <c r="C584" s="1047">
        <v>1038</v>
      </c>
      <c r="D584" s="1047">
        <v>1522</v>
      </c>
      <c r="E584" s="1048">
        <f t="shared" si="9"/>
        <v>0.46628131021194608</v>
      </c>
    </row>
    <row r="585" spans="1:5">
      <c r="A585" s="1038" t="s">
        <v>680</v>
      </c>
      <c r="B585" s="1038" t="s">
        <v>2189</v>
      </c>
      <c r="C585" s="1047">
        <v>640</v>
      </c>
      <c r="D585" s="1047">
        <v>992</v>
      </c>
      <c r="E585" s="1048">
        <f t="shared" si="9"/>
        <v>0.55000000000000004</v>
      </c>
    </row>
    <row r="586" spans="1:5">
      <c r="A586" s="1038" t="s">
        <v>683</v>
      </c>
      <c r="B586" s="1038" t="s">
        <v>2190</v>
      </c>
      <c r="C586" s="1047">
        <v>728</v>
      </c>
      <c r="D586" s="1047">
        <v>1110</v>
      </c>
      <c r="E586" s="1048">
        <f t="shared" si="9"/>
        <v>0.52472527472527464</v>
      </c>
    </row>
    <row r="587" spans="1:5">
      <c r="A587" s="1038" t="s">
        <v>277</v>
      </c>
      <c r="B587" s="1038" t="s">
        <v>2191</v>
      </c>
      <c r="C587" s="1047">
        <v>1556</v>
      </c>
      <c r="D587" s="1047">
        <v>2216</v>
      </c>
      <c r="E587" s="1048">
        <f t="shared" si="9"/>
        <v>0.42416452442159391</v>
      </c>
    </row>
    <row r="588" spans="1:5">
      <c r="A588" s="1038" t="s">
        <v>290</v>
      </c>
      <c r="B588" s="1038" t="s">
        <v>2192</v>
      </c>
      <c r="C588" s="1047">
        <v>1272</v>
      </c>
      <c r="D588" s="1047">
        <v>1852</v>
      </c>
      <c r="E588" s="1048">
        <f t="shared" si="9"/>
        <v>0.45597484276729561</v>
      </c>
    </row>
    <row r="589" spans="1:5">
      <c r="A589" s="1038" t="s">
        <v>661</v>
      </c>
      <c r="B589" s="1038" t="s">
        <v>2193</v>
      </c>
      <c r="C589" s="1047">
        <v>1310</v>
      </c>
      <c r="D589" s="1047">
        <v>1896</v>
      </c>
      <c r="E589" s="1048">
        <f t="shared" si="9"/>
        <v>0.44732824427480922</v>
      </c>
    </row>
    <row r="590" spans="1:5">
      <c r="A590" s="1038" t="s">
        <v>664</v>
      </c>
      <c r="B590" s="1038" t="s">
        <v>2194</v>
      </c>
      <c r="C590" s="1047">
        <v>5694</v>
      </c>
      <c r="D590" s="1047">
        <v>7742</v>
      </c>
      <c r="E590" s="1048">
        <f t="shared" si="9"/>
        <v>0.35967685282753781</v>
      </c>
    </row>
    <row r="591" spans="1:5">
      <c r="A591" s="1038" t="s">
        <v>9</v>
      </c>
      <c r="B591" s="1038" t="s">
        <v>2195</v>
      </c>
      <c r="C591" s="1047">
        <v>260</v>
      </c>
      <c r="D591" s="1047">
        <v>494</v>
      </c>
      <c r="E591" s="1048">
        <f t="shared" si="9"/>
        <v>0.89999999999999991</v>
      </c>
    </row>
    <row r="592" spans="1:5">
      <c r="A592" s="1038" t="s">
        <v>11</v>
      </c>
      <c r="B592" s="1038" t="s">
        <v>2196</v>
      </c>
      <c r="C592" s="1047">
        <v>1770</v>
      </c>
      <c r="D592" s="1047">
        <v>2518</v>
      </c>
      <c r="E592" s="1048">
        <f t="shared" si="9"/>
        <v>0.4225988700564971</v>
      </c>
    </row>
    <row r="593" spans="1:5">
      <c r="A593" s="1038" t="s">
        <v>675</v>
      </c>
      <c r="B593" s="1038" t="s">
        <v>2197</v>
      </c>
      <c r="C593" s="1047">
        <v>1512</v>
      </c>
      <c r="D593" s="1047">
        <v>2158</v>
      </c>
      <c r="E593" s="1048">
        <f t="shared" si="9"/>
        <v>0.42724867724867721</v>
      </c>
    </row>
    <row r="594" spans="1:5">
      <c r="A594" s="1038" t="s">
        <v>678</v>
      </c>
      <c r="B594" s="1038" t="s">
        <v>2198</v>
      </c>
      <c r="C594" s="1047">
        <v>1648</v>
      </c>
      <c r="D594" s="1047">
        <v>2338</v>
      </c>
      <c r="E594" s="1048">
        <f t="shared" si="9"/>
        <v>0.4186893203883495</v>
      </c>
    </row>
    <row r="595" spans="1:5">
      <c r="A595" s="1038" t="s">
        <v>18</v>
      </c>
      <c r="B595" s="1038" t="s">
        <v>2199</v>
      </c>
      <c r="C595" s="1047">
        <v>3696</v>
      </c>
      <c r="D595" s="1047">
        <v>5156</v>
      </c>
      <c r="E595" s="1048">
        <f t="shared" si="9"/>
        <v>0.39502164502164505</v>
      </c>
    </row>
    <row r="596" spans="1:5">
      <c r="A596" s="1038" t="s">
        <v>2200</v>
      </c>
      <c r="B596" s="1038" t="s">
        <v>2201</v>
      </c>
      <c r="C596" s="1047">
        <v>432</v>
      </c>
      <c r="D596" s="1047">
        <v>718</v>
      </c>
      <c r="E596" s="1048">
        <f t="shared" si="9"/>
        <v>0.66203703703703698</v>
      </c>
    </row>
    <row r="597" spans="1:5">
      <c r="A597" s="1038" t="s">
        <v>2202</v>
      </c>
      <c r="B597" s="1038" t="s">
        <v>2203</v>
      </c>
      <c r="C597" s="1047">
        <v>446</v>
      </c>
      <c r="D597" s="1047">
        <v>738</v>
      </c>
      <c r="E597" s="1048">
        <f t="shared" si="9"/>
        <v>0.65470852017937209</v>
      </c>
    </row>
    <row r="598" spans="1:5">
      <c r="A598" s="1038" t="s">
        <v>840</v>
      </c>
      <c r="B598" s="1038" t="s">
        <v>2204</v>
      </c>
      <c r="C598" s="1047">
        <v>4608</v>
      </c>
      <c r="D598" s="1047">
        <v>6292</v>
      </c>
      <c r="E598" s="1048">
        <f t="shared" si="9"/>
        <v>0.36545138888888884</v>
      </c>
    </row>
    <row r="599" spans="1:5">
      <c r="A599" s="1038" t="s">
        <v>276</v>
      </c>
      <c r="B599" s="1038" t="s">
        <v>2205</v>
      </c>
      <c r="C599" s="1047">
        <v>4902</v>
      </c>
      <c r="D599" s="1047">
        <v>6682</v>
      </c>
      <c r="E599" s="1048">
        <f t="shared" si="9"/>
        <v>0.36311709506323941</v>
      </c>
    </row>
    <row r="600" spans="1:5">
      <c r="A600" s="1038" t="s">
        <v>275</v>
      </c>
      <c r="B600" s="1038" t="s">
        <v>2206</v>
      </c>
      <c r="C600" s="1047">
        <v>5512</v>
      </c>
      <c r="D600" s="1047">
        <v>7498</v>
      </c>
      <c r="E600" s="1048">
        <f t="shared" si="9"/>
        <v>0.36030478955007261</v>
      </c>
    </row>
    <row r="601" spans="1:5">
      <c r="A601" s="1038" t="s">
        <v>299</v>
      </c>
      <c r="B601" s="1038" t="s">
        <v>2207</v>
      </c>
      <c r="C601" s="1047">
        <v>832</v>
      </c>
      <c r="D601" s="1047">
        <v>1258</v>
      </c>
      <c r="E601" s="1048">
        <f t="shared" si="9"/>
        <v>0.51201923076923084</v>
      </c>
    </row>
    <row r="602" spans="1:5">
      <c r="A602" s="1038" t="s">
        <v>301</v>
      </c>
      <c r="B602" s="1038" t="s">
        <v>2208</v>
      </c>
      <c r="C602" s="1047">
        <v>1058</v>
      </c>
      <c r="D602" s="1047">
        <v>1560</v>
      </c>
      <c r="E602" s="1048">
        <f t="shared" si="9"/>
        <v>0.47448015122873355</v>
      </c>
    </row>
    <row r="603" spans="1:5">
      <c r="A603" s="1038" t="s">
        <v>303</v>
      </c>
      <c r="B603" s="1038" t="s">
        <v>2209</v>
      </c>
      <c r="C603" s="1047">
        <v>1328</v>
      </c>
      <c r="D603" s="1047">
        <v>1924</v>
      </c>
      <c r="E603" s="1048">
        <f t="shared" si="9"/>
        <v>0.4487951807228916</v>
      </c>
    </row>
    <row r="604" spans="1:5">
      <c r="A604" s="1038" t="s">
        <v>305</v>
      </c>
      <c r="B604" s="1038" t="s">
        <v>2210</v>
      </c>
      <c r="C604" s="1047">
        <v>1764</v>
      </c>
      <c r="D604" s="1047">
        <v>2508</v>
      </c>
      <c r="E604" s="1048">
        <f t="shared" si="9"/>
        <v>0.42176870748299322</v>
      </c>
    </row>
    <row r="605" spans="1:5">
      <c r="A605" s="1038" t="s">
        <v>307</v>
      </c>
      <c r="B605" s="1038" t="s">
        <v>2211</v>
      </c>
      <c r="C605" s="1047">
        <v>2214</v>
      </c>
      <c r="D605" s="1047">
        <v>3112</v>
      </c>
      <c r="E605" s="1048">
        <f t="shared" si="9"/>
        <v>0.40560072267389335</v>
      </c>
    </row>
    <row r="606" spans="1:5">
      <c r="A606" s="1038" t="s">
        <v>309</v>
      </c>
      <c r="B606" s="1038" t="s">
        <v>2212</v>
      </c>
      <c r="C606" s="1047">
        <v>374</v>
      </c>
      <c r="D606" s="1047">
        <v>642</v>
      </c>
      <c r="E606" s="1048">
        <f t="shared" si="9"/>
        <v>0.71657754010695185</v>
      </c>
    </row>
    <row r="607" spans="1:5">
      <c r="A607" s="1038" t="s">
        <v>312</v>
      </c>
      <c r="B607" s="1038" t="s">
        <v>2213</v>
      </c>
      <c r="C607" s="1047">
        <v>536</v>
      </c>
      <c r="D607" s="1047">
        <v>862</v>
      </c>
      <c r="E607" s="1048">
        <f t="shared" si="9"/>
        <v>0.60820895522388052</v>
      </c>
    </row>
    <row r="608" spans="1:5">
      <c r="A608" s="1038" t="s">
        <v>316</v>
      </c>
      <c r="B608" s="1038" t="s">
        <v>2214</v>
      </c>
      <c r="C608" s="1047">
        <v>2426</v>
      </c>
      <c r="D608" s="1047">
        <v>3394</v>
      </c>
      <c r="E608" s="1048">
        <f t="shared" si="9"/>
        <v>0.39901071723000814</v>
      </c>
    </row>
    <row r="609" spans="1:5">
      <c r="A609" s="1038" t="s">
        <v>314</v>
      </c>
      <c r="B609" s="1038" t="s">
        <v>2215</v>
      </c>
      <c r="C609" s="1047">
        <v>5016</v>
      </c>
      <c r="D609" s="1047">
        <v>6836</v>
      </c>
      <c r="E609" s="1048">
        <f t="shared" si="9"/>
        <v>0.36283891547049452</v>
      </c>
    </row>
    <row r="610" spans="1:5">
      <c r="A610" s="1038" t="s">
        <v>2216</v>
      </c>
      <c r="B610" s="1038" t="s">
        <v>2217</v>
      </c>
      <c r="C610" s="1047">
        <v>10588</v>
      </c>
      <c r="D610" s="1047">
        <v>14260</v>
      </c>
      <c r="E610" s="1048">
        <f t="shared" si="9"/>
        <v>0.34680770683792983</v>
      </c>
    </row>
    <row r="611" spans="1:5">
      <c r="A611" s="1038" t="s">
        <v>2218</v>
      </c>
      <c r="B611" s="1038" t="s">
        <v>2219</v>
      </c>
      <c r="C611" s="1047">
        <v>9784</v>
      </c>
      <c r="D611" s="1047">
        <v>13186</v>
      </c>
      <c r="E611" s="1048">
        <f t="shared" si="9"/>
        <v>0.34771054783319699</v>
      </c>
    </row>
    <row r="612" spans="1:5">
      <c r="A612" s="1038" t="s">
        <v>2220</v>
      </c>
      <c r="B612" s="1038" t="s">
        <v>2221</v>
      </c>
      <c r="C612" s="1047">
        <v>1732</v>
      </c>
      <c r="D612" s="1047">
        <v>2450</v>
      </c>
      <c r="E612" s="1048">
        <f t="shared" si="9"/>
        <v>0.41454965357967666</v>
      </c>
    </row>
    <row r="613" spans="1:5">
      <c r="A613" s="1038" t="s">
        <v>2222</v>
      </c>
      <c r="B613" s="1038" t="s">
        <v>2223</v>
      </c>
      <c r="C613" s="1047">
        <v>802</v>
      </c>
      <c r="D613" s="1047">
        <v>1208</v>
      </c>
      <c r="E613" s="1048">
        <f t="shared" si="9"/>
        <v>0.50623441396508717</v>
      </c>
    </row>
    <row r="614" spans="1:5">
      <c r="A614" s="1038" t="s">
        <v>2224</v>
      </c>
      <c r="B614" s="1038" t="s">
        <v>2225</v>
      </c>
      <c r="C614" s="1047">
        <v>4460</v>
      </c>
      <c r="D614" s="1047">
        <v>6088</v>
      </c>
      <c r="E614" s="1048">
        <f t="shared" si="9"/>
        <v>0.36502242152466358</v>
      </c>
    </row>
    <row r="615" spans="1:5">
      <c r="A615" s="1038" t="s">
        <v>2226</v>
      </c>
      <c r="B615" s="1038" t="s">
        <v>2227</v>
      </c>
      <c r="C615" s="1047">
        <v>6898</v>
      </c>
      <c r="D615" s="1047">
        <v>9380</v>
      </c>
      <c r="E615" s="1048">
        <f t="shared" si="9"/>
        <v>0.35981443896781684</v>
      </c>
    </row>
    <row r="616" spans="1:5">
      <c r="A616" s="1038" t="s">
        <v>2228</v>
      </c>
      <c r="B616" s="1038" t="s">
        <v>2229</v>
      </c>
      <c r="C616" s="1047">
        <v>7138</v>
      </c>
      <c r="D616" s="1047">
        <v>9702</v>
      </c>
      <c r="E616" s="1048">
        <f t="shared" si="9"/>
        <v>0.35920425889604934</v>
      </c>
    </row>
    <row r="617" spans="1:5">
      <c r="A617" s="1038" t="s">
        <v>2230</v>
      </c>
      <c r="B617" s="1038" t="s">
        <v>2231</v>
      </c>
      <c r="C617" s="1047">
        <v>14308</v>
      </c>
      <c r="D617" s="1047">
        <v>19220</v>
      </c>
      <c r="E617" s="1048">
        <f t="shared" si="9"/>
        <v>0.34330444506569746</v>
      </c>
    </row>
    <row r="618" spans="1:5">
      <c r="A618" s="1038" t="s">
        <v>2232</v>
      </c>
      <c r="B618" s="1038" t="s">
        <v>2233</v>
      </c>
      <c r="C618" s="1047">
        <v>4970</v>
      </c>
      <c r="D618" s="1047">
        <v>6778</v>
      </c>
      <c r="E618" s="1048">
        <f t="shared" si="9"/>
        <v>0.36378269617706227</v>
      </c>
    </row>
    <row r="619" spans="1:5">
      <c r="A619" s="1038" t="s">
        <v>2234</v>
      </c>
      <c r="B619" s="1038" t="s">
        <v>2235</v>
      </c>
      <c r="C619" s="1047">
        <v>4970</v>
      </c>
      <c r="D619" s="1047">
        <v>6778</v>
      </c>
      <c r="E619" s="1048">
        <f t="shared" si="9"/>
        <v>0.36378269617706227</v>
      </c>
    </row>
    <row r="620" spans="1:5">
      <c r="A620" s="1038" t="s">
        <v>2236</v>
      </c>
      <c r="B620" s="1038" t="s">
        <v>2237</v>
      </c>
      <c r="C620" s="1047">
        <v>4970</v>
      </c>
      <c r="D620" s="1047">
        <v>6778</v>
      </c>
      <c r="E620" s="1048">
        <f t="shared" si="9"/>
        <v>0.36378269617706227</v>
      </c>
    </row>
    <row r="621" spans="1:5">
      <c r="A621" s="1038" t="s">
        <v>2238</v>
      </c>
      <c r="B621" s="1038" t="s">
        <v>2239</v>
      </c>
      <c r="C621" s="1047">
        <v>4970</v>
      </c>
      <c r="D621" s="1047">
        <v>6778</v>
      </c>
      <c r="E621" s="1048">
        <f t="shared" si="9"/>
        <v>0.36378269617706227</v>
      </c>
    </row>
    <row r="622" spans="1:5">
      <c r="A622" s="1038" t="s">
        <v>181</v>
      </c>
      <c r="B622" s="1038" t="s">
        <v>2240</v>
      </c>
      <c r="C622" s="1047">
        <v>1076</v>
      </c>
      <c r="D622" s="1047">
        <v>1588</v>
      </c>
      <c r="E622" s="1048">
        <f t="shared" si="9"/>
        <v>0.47583643122676578</v>
      </c>
    </row>
    <row r="623" spans="1:5">
      <c r="A623" s="1038" t="s">
        <v>182</v>
      </c>
      <c r="B623" s="1038" t="s">
        <v>2241</v>
      </c>
      <c r="C623" s="1047">
        <v>1382</v>
      </c>
      <c r="D623" s="1047">
        <v>1998</v>
      </c>
      <c r="E623" s="1048">
        <f t="shared" si="9"/>
        <v>0.44573082489146154</v>
      </c>
    </row>
    <row r="624" spans="1:5">
      <c r="A624" s="1038" t="s">
        <v>185</v>
      </c>
      <c r="B624" s="1038" t="s">
        <v>2242</v>
      </c>
      <c r="C624" s="1047">
        <v>1184</v>
      </c>
      <c r="D624" s="1047">
        <v>1732</v>
      </c>
      <c r="E624" s="1048">
        <f t="shared" si="9"/>
        <v>0.46283783783783794</v>
      </c>
    </row>
    <row r="625" spans="1:5">
      <c r="A625" s="1038" t="s">
        <v>319</v>
      </c>
      <c r="B625" s="1038" t="s">
        <v>2243</v>
      </c>
      <c r="C625" s="1047">
        <v>1408</v>
      </c>
      <c r="D625" s="1047">
        <v>2034</v>
      </c>
      <c r="E625" s="1048">
        <f t="shared" si="9"/>
        <v>0.44460227272727271</v>
      </c>
    </row>
    <row r="626" spans="1:5">
      <c r="A626" s="1038" t="s">
        <v>322</v>
      </c>
      <c r="B626" s="1038" t="s">
        <v>2244</v>
      </c>
      <c r="C626" s="1047">
        <v>986</v>
      </c>
      <c r="D626" s="1047">
        <v>1466</v>
      </c>
      <c r="E626" s="1048">
        <f t="shared" si="9"/>
        <v>0.48681541582150101</v>
      </c>
    </row>
    <row r="627" spans="1:5">
      <c r="A627" s="1038" t="s">
        <v>1003</v>
      </c>
      <c r="B627" s="1038" t="s">
        <v>2245</v>
      </c>
      <c r="C627" s="1047">
        <v>1122</v>
      </c>
      <c r="D627" s="1047">
        <v>1650</v>
      </c>
      <c r="E627" s="1048">
        <f t="shared" si="9"/>
        <v>0.47058823529411775</v>
      </c>
    </row>
    <row r="628" spans="1:5">
      <c r="A628" s="1038" t="s">
        <v>13</v>
      </c>
      <c r="B628" s="1038" t="s">
        <v>14</v>
      </c>
      <c r="C628" s="1047">
        <v>3320</v>
      </c>
      <c r="D628" s="1047">
        <v>4598</v>
      </c>
      <c r="E628" s="1048">
        <f t="shared" si="9"/>
        <v>0.38493975903614452</v>
      </c>
    </row>
    <row r="629" spans="1:5">
      <c r="A629" s="1038" t="s">
        <v>280</v>
      </c>
      <c r="B629" s="1038" t="s">
        <v>2246</v>
      </c>
      <c r="C629" s="1047">
        <v>1540</v>
      </c>
      <c r="D629" s="1047">
        <v>2194</v>
      </c>
      <c r="E629" s="1048">
        <f t="shared" si="9"/>
        <v>0.42467532467532476</v>
      </c>
    </row>
    <row r="630" spans="1:5">
      <c r="A630" s="1038" t="s">
        <v>470</v>
      </c>
      <c r="B630" s="1038" t="s">
        <v>2247</v>
      </c>
      <c r="C630" s="1047">
        <v>252</v>
      </c>
      <c r="D630" s="1047">
        <v>482</v>
      </c>
      <c r="E630" s="1048">
        <f t="shared" si="9"/>
        <v>0.91269841269841279</v>
      </c>
    </row>
    <row r="631" spans="1:5">
      <c r="A631" s="1038" t="s">
        <v>2248</v>
      </c>
      <c r="B631" s="1038" t="s">
        <v>2249</v>
      </c>
      <c r="C631" s="1047">
        <v>2578</v>
      </c>
      <c r="D631" s="1047">
        <v>3580</v>
      </c>
      <c r="E631" s="1048">
        <f t="shared" si="9"/>
        <v>0.3886733902249806</v>
      </c>
    </row>
    <row r="632" spans="1:5">
      <c r="A632" s="1038" t="s">
        <v>293</v>
      </c>
      <c r="B632" s="1038" t="s">
        <v>294</v>
      </c>
      <c r="C632" s="1047">
        <v>958</v>
      </c>
      <c r="D632" s="1047">
        <v>1434</v>
      </c>
      <c r="E632" s="1048">
        <f t="shared" si="9"/>
        <v>0.49686847599164929</v>
      </c>
    </row>
    <row r="633" spans="1:5">
      <c r="A633" s="1038" t="s">
        <v>2250</v>
      </c>
      <c r="B633" s="1038" t="s">
        <v>2251</v>
      </c>
      <c r="C633" s="1047">
        <v>432</v>
      </c>
      <c r="D633" s="1047">
        <v>718</v>
      </c>
      <c r="E633" s="1048">
        <f t="shared" si="9"/>
        <v>0.66203703703703698</v>
      </c>
    </row>
    <row r="634" spans="1:5">
      <c r="A634" s="1038" t="s">
        <v>2252</v>
      </c>
      <c r="B634" s="1038" t="s">
        <v>2253</v>
      </c>
      <c r="C634" s="1047">
        <v>446</v>
      </c>
      <c r="D634" s="1047">
        <v>738</v>
      </c>
      <c r="E634" s="1048">
        <f t="shared" si="9"/>
        <v>0.65470852017937209</v>
      </c>
    </row>
    <row r="635" spans="1:5">
      <c r="A635" s="1038" t="s">
        <v>2254</v>
      </c>
      <c r="B635" s="1038" t="s">
        <v>2255</v>
      </c>
      <c r="C635" s="1047">
        <v>446</v>
      </c>
      <c r="D635" s="1047">
        <v>738</v>
      </c>
      <c r="E635" s="1048">
        <f t="shared" si="9"/>
        <v>0.65470852017937209</v>
      </c>
    </row>
    <row r="636" spans="1:5">
      <c r="A636" s="1038" t="s">
        <v>2256</v>
      </c>
      <c r="B636" s="1038" t="s">
        <v>2257</v>
      </c>
      <c r="C636" s="1047">
        <v>446</v>
      </c>
      <c r="D636" s="1047">
        <v>738</v>
      </c>
      <c r="E636" s="1048">
        <f t="shared" si="9"/>
        <v>0.65470852017937209</v>
      </c>
    </row>
    <row r="637" spans="1:5">
      <c r="A637" s="1038" t="s">
        <v>2258</v>
      </c>
      <c r="B637" s="1038" t="s">
        <v>2259</v>
      </c>
      <c r="C637" s="1047">
        <v>446</v>
      </c>
      <c r="D637" s="1047">
        <v>738</v>
      </c>
      <c r="E637" s="1048">
        <f t="shared" si="9"/>
        <v>0.65470852017937209</v>
      </c>
    </row>
    <row r="638" spans="1:5">
      <c r="A638" s="1038" t="s">
        <v>2260</v>
      </c>
      <c r="B638" s="1038" t="s">
        <v>2261</v>
      </c>
      <c r="C638" s="1047">
        <v>446</v>
      </c>
      <c r="D638" s="1047">
        <v>738</v>
      </c>
      <c r="E638" s="1048">
        <f t="shared" si="9"/>
        <v>0.65470852017937209</v>
      </c>
    </row>
    <row r="639" spans="1:5">
      <c r="A639" s="1038" t="s">
        <v>2262</v>
      </c>
      <c r="B639" s="1038" t="s">
        <v>2263</v>
      </c>
      <c r="C639" s="1047">
        <v>446</v>
      </c>
      <c r="D639" s="1047">
        <v>738</v>
      </c>
      <c r="E639" s="1048">
        <f t="shared" si="9"/>
        <v>0.65470852017937209</v>
      </c>
    </row>
    <row r="640" spans="1:5">
      <c r="A640" s="1038" t="s">
        <v>2264</v>
      </c>
      <c r="B640" s="1038" t="s">
        <v>2265</v>
      </c>
      <c r="C640" s="1047">
        <v>446</v>
      </c>
      <c r="D640" s="1047">
        <v>738</v>
      </c>
      <c r="E640" s="1048">
        <f t="shared" si="9"/>
        <v>0.65470852017937209</v>
      </c>
    </row>
    <row r="641" spans="1:5">
      <c r="A641" s="1038" t="s">
        <v>2266</v>
      </c>
      <c r="B641" s="1038" t="s">
        <v>2267</v>
      </c>
      <c r="C641" s="1047">
        <v>446</v>
      </c>
      <c r="D641" s="1047">
        <v>738</v>
      </c>
      <c r="E641" s="1048">
        <f t="shared" ref="E641:E704" si="10">D641/C641-1</f>
        <v>0.65470852017937209</v>
      </c>
    </row>
    <row r="642" spans="1:5">
      <c r="A642" s="1038" t="s">
        <v>2268</v>
      </c>
      <c r="B642" s="1038" t="s">
        <v>2269</v>
      </c>
      <c r="C642" s="1047">
        <v>446</v>
      </c>
      <c r="D642" s="1047">
        <v>738</v>
      </c>
      <c r="E642" s="1048">
        <f t="shared" si="10"/>
        <v>0.65470852017937209</v>
      </c>
    </row>
    <row r="643" spans="1:5">
      <c r="A643" s="1038" t="s">
        <v>2270</v>
      </c>
      <c r="B643" s="1038" t="s">
        <v>2271</v>
      </c>
      <c r="C643" s="1047">
        <v>446</v>
      </c>
      <c r="D643" s="1047">
        <v>738</v>
      </c>
      <c r="E643" s="1048">
        <f t="shared" si="10"/>
        <v>0.65470852017937209</v>
      </c>
    </row>
    <row r="644" spans="1:5">
      <c r="A644" s="1038" t="s">
        <v>2272</v>
      </c>
      <c r="B644" s="1038" t="s">
        <v>2273</v>
      </c>
      <c r="C644" s="1047">
        <v>446</v>
      </c>
      <c r="D644" s="1047">
        <v>738</v>
      </c>
      <c r="E644" s="1048">
        <f t="shared" si="10"/>
        <v>0.65470852017937209</v>
      </c>
    </row>
    <row r="645" spans="1:5">
      <c r="A645" s="1038" t="s">
        <v>2274</v>
      </c>
      <c r="B645" s="1038" t="s">
        <v>2275</v>
      </c>
      <c r="C645" s="1047">
        <v>432</v>
      </c>
      <c r="D645" s="1047">
        <v>718</v>
      </c>
      <c r="E645" s="1048">
        <f t="shared" si="10"/>
        <v>0.66203703703703698</v>
      </c>
    </row>
    <row r="646" spans="1:5">
      <c r="A646" s="1038" t="s">
        <v>2276</v>
      </c>
      <c r="B646" s="1038" t="s">
        <v>2277</v>
      </c>
      <c r="C646" s="1047">
        <v>15204</v>
      </c>
      <c r="D646" s="1047">
        <v>20414</v>
      </c>
      <c r="E646" s="1048">
        <f t="shared" si="10"/>
        <v>0.34267298079452768</v>
      </c>
    </row>
    <row r="647" spans="1:5">
      <c r="A647" s="1038" t="s">
        <v>2278</v>
      </c>
      <c r="B647" s="1038" t="s">
        <v>2279</v>
      </c>
      <c r="C647" s="1047">
        <v>13290</v>
      </c>
      <c r="D647" s="1047">
        <v>17862</v>
      </c>
      <c r="E647" s="1048">
        <f t="shared" si="10"/>
        <v>0.34401805869074487</v>
      </c>
    </row>
    <row r="648" spans="1:5">
      <c r="A648" s="1038" t="s">
        <v>2280</v>
      </c>
      <c r="B648" s="1038" t="s">
        <v>2281</v>
      </c>
      <c r="C648" s="1047">
        <v>2668</v>
      </c>
      <c r="D648" s="1047">
        <v>3698</v>
      </c>
      <c r="E648" s="1048">
        <f t="shared" si="10"/>
        <v>0.38605697151424279</v>
      </c>
    </row>
    <row r="649" spans="1:5">
      <c r="A649" s="1038" t="s">
        <v>2282</v>
      </c>
      <c r="B649" s="1038" t="s">
        <v>2283</v>
      </c>
      <c r="C649" s="1047">
        <v>7612</v>
      </c>
      <c r="D649" s="1047">
        <v>10354</v>
      </c>
      <c r="E649" s="1048">
        <f t="shared" si="10"/>
        <v>0.36022070415133989</v>
      </c>
    </row>
    <row r="650" spans="1:5">
      <c r="A650" s="1038" t="s">
        <v>2284</v>
      </c>
      <c r="B650" s="1038" t="s">
        <v>2285</v>
      </c>
      <c r="C650" s="1047">
        <v>5572</v>
      </c>
      <c r="D650" s="1047">
        <v>7618</v>
      </c>
      <c r="E650" s="1048">
        <f t="shared" si="10"/>
        <v>0.36719310839913866</v>
      </c>
    </row>
    <row r="651" spans="1:5">
      <c r="A651" s="1038" t="s">
        <v>2286</v>
      </c>
      <c r="B651" s="1038" t="s">
        <v>2287</v>
      </c>
      <c r="C651" s="1047">
        <v>15716</v>
      </c>
      <c r="D651" s="1047">
        <v>21222</v>
      </c>
      <c r="E651" s="1048">
        <f t="shared" si="10"/>
        <v>0.35034359888012223</v>
      </c>
    </row>
    <row r="652" spans="1:5">
      <c r="A652" s="1038" t="s">
        <v>2288</v>
      </c>
      <c r="B652" s="1038" t="s">
        <v>2289</v>
      </c>
      <c r="C652" s="1047">
        <v>10562</v>
      </c>
      <c r="D652" s="1047">
        <v>14310</v>
      </c>
      <c r="E652" s="1048">
        <f t="shared" si="10"/>
        <v>0.35485703465252794</v>
      </c>
    </row>
    <row r="653" spans="1:5">
      <c r="A653" s="1038" t="s">
        <v>2290</v>
      </c>
      <c r="B653" s="1038" t="s">
        <v>2291</v>
      </c>
      <c r="C653" s="1047">
        <v>8596</v>
      </c>
      <c r="D653" s="1047">
        <v>11672</v>
      </c>
      <c r="E653" s="1048">
        <f t="shared" si="10"/>
        <v>0.35784085621219175</v>
      </c>
    </row>
    <row r="654" spans="1:5">
      <c r="A654" s="1038" t="s">
        <v>2292</v>
      </c>
      <c r="B654" s="1038" t="s">
        <v>2293</v>
      </c>
      <c r="C654" s="1047">
        <v>6744</v>
      </c>
      <c r="D654" s="1047">
        <v>9192</v>
      </c>
      <c r="E654" s="1048">
        <f t="shared" si="10"/>
        <v>0.36298932384341631</v>
      </c>
    </row>
    <row r="655" spans="1:5">
      <c r="A655" s="1038" t="s">
        <v>2294</v>
      </c>
      <c r="B655" s="1038" t="s">
        <v>2295</v>
      </c>
      <c r="C655" s="1047">
        <v>2770</v>
      </c>
      <c r="D655" s="1047">
        <v>3858</v>
      </c>
      <c r="E655" s="1048">
        <f t="shared" si="10"/>
        <v>0.39277978339350184</v>
      </c>
    </row>
    <row r="656" spans="1:5">
      <c r="A656" s="1038" t="s">
        <v>2296</v>
      </c>
      <c r="B656" s="1038" t="s">
        <v>2297</v>
      </c>
      <c r="C656" s="1047">
        <v>1796</v>
      </c>
      <c r="D656" s="1047">
        <v>2554</v>
      </c>
      <c r="E656" s="1048">
        <f t="shared" si="10"/>
        <v>0.42204899777282856</v>
      </c>
    </row>
    <row r="657" spans="1:5">
      <c r="A657" s="1038" t="s">
        <v>2298</v>
      </c>
      <c r="B657" s="1038" t="s">
        <v>2299</v>
      </c>
      <c r="C657" s="1047">
        <v>2092</v>
      </c>
      <c r="D657" s="1047">
        <v>2950</v>
      </c>
      <c r="E657" s="1048">
        <f t="shared" si="10"/>
        <v>0.410133843212237</v>
      </c>
    </row>
    <row r="658" spans="1:5">
      <c r="A658" s="1038" t="s">
        <v>2300</v>
      </c>
      <c r="B658" s="1038" t="s">
        <v>2301</v>
      </c>
      <c r="C658" s="1047">
        <v>2046</v>
      </c>
      <c r="D658" s="1047">
        <v>2890</v>
      </c>
      <c r="E658" s="1048">
        <f t="shared" si="10"/>
        <v>0.41251221896383194</v>
      </c>
    </row>
    <row r="659" spans="1:5">
      <c r="A659" s="1038" t="s">
        <v>2302</v>
      </c>
      <c r="B659" s="1038" t="s">
        <v>2303</v>
      </c>
      <c r="C659" s="1047">
        <v>4558</v>
      </c>
      <c r="D659" s="1047">
        <v>6238</v>
      </c>
      <c r="E659" s="1048">
        <f t="shared" si="10"/>
        <v>0.36858271171566481</v>
      </c>
    </row>
    <row r="660" spans="1:5">
      <c r="A660" s="1038" t="s">
        <v>996</v>
      </c>
      <c r="B660" s="1038" t="s">
        <v>2304</v>
      </c>
      <c r="C660" s="1047">
        <v>306</v>
      </c>
      <c r="D660" s="1047">
        <v>552</v>
      </c>
      <c r="E660" s="1048">
        <f t="shared" si="10"/>
        <v>0.80392156862745101</v>
      </c>
    </row>
    <row r="661" spans="1:5">
      <c r="A661" s="1038" t="s">
        <v>992</v>
      </c>
      <c r="B661" s="1038" t="s">
        <v>993</v>
      </c>
      <c r="C661" s="1047">
        <v>370</v>
      </c>
      <c r="D661" s="1047">
        <v>636</v>
      </c>
      <c r="E661" s="1048">
        <f t="shared" si="10"/>
        <v>0.7189189189189189</v>
      </c>
    </row>
    <row r="662" spans="1:5">
      <c r="A662" s="1038" t="s">
        <v>994</v>
      </c>
      <c r="B662" s="1038" t="s">
        <v>2305</v>
      </c>
      <c r="C662" s="1047">
        <v>402</v>
      </c>
      <c r="D662" s="1047">
        <v>680</v>
      </c>
      <c r="E662" s="1048">
        <f t="shared" si="10"/>
        <v>0.691542288557214</v>
      </c>
    </row>
    <row r="663" spans="1:5">
      <c r="A663" s="1038" t="s">
        <v>2306</v>
      </c>
      <c r="B663" s="1044" t="s">
        <v>2307</v>
      </c>
      <c r="C663" s="1047">
        <v>17066</v>
      </c>
      <c r="D663" s="1047">
        <v>22898</v>
      </c>
      <c r="E663" s="1048">
        <f t="shared" si="10"/>
        <v>0.34173209891011358</v>
      </c>
    </row>
    <row r="664" spans="1:5">
      <c r="A664" s="1038" t="s">
        <v>1444</v>
      </c>
      <c r="B664" s="1038" t="s">
        <v>1445</v>
      </c>
      <c r="C664" s="1047">
        <v>1586</v>
      </c>
      <c r="D664" s="1047">
        <v>2228</v>
      </c>
      <c r="E664" s="1048">
        <f t="shared" si="10"/>
        <v>0.40479192938209341</v>
      </c>
    </row>
    <row r="665" spans="1:5">
      <c r="A665" s="1038" t="s">
        <v>1446</v>
      </c>
      <c r="B665" s="1038" t="s">
        <v>1447</v>
      </c>
      <c r="C665" s="1047">
        <v>1544</v>
      </c>
      <c r="D665" s="1047">
        <v>2176</v>
      </c>
      <c r="E665" s="1048">
        <f t="shared" si="10"/>
        <v>0.40932642487046622</v>
      </c>
    </row>
    <row r="666" spans="1:5">
      <c r="A666" s="1038" t="s">
        <v>1448</v>
      </c>
      <c r="B666" s="1038" t="s">
        <v>1449</v>
      </c>
      <c r="C666" s="1047">
        <v>3266</v>
      </c>
      <c r="D666" s="1047">
        <v>4694</v>
      </c>
      <c r="E666" s="1048">
        <f t="shared" si="10"/>
        <v>0.43723208818126147</v>
      </c>
    </row>
    <row r="667" spans="1:5">
      <c r="A667" s="1038" t="s">
        <v>1451</v>
      </c>
      <c r="B667" s="1038" t="s">
        <v>1449</v>
      </c>
      <c r="C667" s="1047">
        <v>1482</v>
      </c>
      <c r="D667" s="1047">
        <v>2094</v>
      </c>
      <c r="E667" s="1048">
        <f t="shared" si="10"/>
        <v>0.41295546558704443</v>
      </c>
    </row>
    <row r="668" spans="1:5">
      <c r="A668" s="1038" t="s">
        <v>1450</v>
      </c>
      <c r="B668" s="1038" t="s">
        <v>1452</v>
      </c>
      <c r="C668" s="1047">
        <v>3158</v>
      </c>
      <c r="D668" s="1047">
        <v>4504</v>
      </c>
      <c r="E668" s="1048">
        <f t="shared" si="10"/>
        <v>0.42621912602913237</v>
      </c>
    </row>
    <row r="669" spans="1:5">
      <c r="A669" s="1038" t="s">
        <v>1596</v>
      </c>
      <c r="B669" s="1038" t="s">
        <v>1595</v>
      </c>
      <c r="C669" s="1047">
        <v>2042</v>
      </c>
      <c r="D669" s="1047">
        <v>2870</v>
      </c>
      <c r="E669" s="1048">
        <f t="shared" si="10"/>
        <v>0.40548481880509302</v>
      </c>
    </row>
    <row r="670" spans="1:5">
      <c r="A670" s="1038" t="s">
        <v>1592</v>
      </c>
      <c r="B670" s="1038" t="s">
        <v>1588</v>
      </c>
      <c r="C670" s="1047">
        <v>2156</v>
      </c>
      <c r="D670" s="1047">
        <v>3014</v>
      </c>
      <c r="E670" s="1048">
        <f t="shared" si="10"/>
        <v>0.3979591836734695</v>
      </c>
    </row>
    <row r="671" spans="1:5">
      <c r="A671" s="1038" t="s">
        <v>1593</v>
      </c>
      <c r="B671" s="1038" t="s">
        <v>1589</v>
      </c>
      <c r="C671" s="1047">
        <v>2078</v>
      </c>
      <c r="D671" s="1047">
        <v>2910</v>
      </c>
      <c r="E671" s="1048">
        <f t="shared" si="10"/>
        <v>0.40038498556304147</v>
      </c>
    </row>
    <row r="672" spans="1:5">
      <c r="A672" s="1038" t="s">
        <v>1594</v>
      </c>
      <c r="B672" s="1038" t="s">
        <v>1590</v>
      </c>
      <c r="C672" s="1047">
        <v>2016</v>
      </c>
      <c r="D672" s="1047">
        <v>2840</v>
      </c>
      <c r="E672" s="1048">
        <f t="shared" si="10"/>
        <v>0.40873015873015883</v>
      </c>
    </row>
    <row r="673" spans="1:5">
      <c r="A673" s="1038" t="s">
        <v>1597</v>
      </c>
      <c r="B673" s="1038" t="s">
        <v>1591</v>
      </c>
      <c r="C673" s="1047">
        <v>4092</v>
      </c>
      <c r="D673" s="1047">
        <v>5674</v>
      </c>
      <c r="E673" s="1048">
        <f t="shared" si="10"/>
        <v>0.38660801564027381</v>
      </c>
    </row>
    <row r="674" spans="1:5">
      <c r="A674" s="1045" t="s">
        <v>1453</v>
      </c>
      <c r="B674" s="1038" t="s">
        <v>1454</v>
      </c>
      <c r="C674" s="1047">
        <v>1592</v>
      </c>
      <c r="D674" s="1047">
        <v>2326</v>
      </c>
      <c r="E674" s="1048">
        <f t="shared" si="10"/>
        <v>0.46105527638190957</v>
      </c>
    </row>
    <row r="675" spans="1:5">
      <c r="A675" s="1045" t="s">
        <v>1455</v>
      </c>
      <c r="B675" s="1038" t="s">
        <v>1456</v>
      </c>
      <c r="C675" s="1047">
        <v>1574</v>
      </c>
      <c r="D675" s="1047">
        <v>2302</v>
      </c>
      <c r="E675" s="1048">
        <f t="shared" si="10"/>
        <v>0.46251588310038128</v>
      </c>
    </row>
    <row r="676" spans="1:5">
      <c r="A676" s="1045" t="s">
        <v>1457</v>
      </c>
      <c r="B676" s="1038" t="s">
        <v>1458</v>
      </c>
      <c r="C676" s="1047">
        <v>1568</v>
      </c>
      <c r="D676" s="1047">
        <v>2296</v>
      </c>
      <c r="E676" s="1048">
        <f t="shared" si="10"/>
        <v>0.46428571428571419</v>
      </c>
    </row>
    <row r="677" spans="1:5">
      <c r="A677" s="1045" t="s">
        <v>1459</v>
      </c>
      <c r="B677" s="1038" t="s">
        <v>1454</v>
      </c>
      <c r="C677" s="1047">
        <v>1680</v>
      </c>
      <c r="D677" s="1047">
        <v>2422</v>
      </c>
      <c r="E677" s="1048">
        <f t="shared" si="10"/>
        <v>0.44166666666666665</v>
      </c>
    </row>
    <row r="678" spans="1:5">
      <c r="A678" s="1045" t="s">
        <v>1460</v>
      </c>
      <c r="B678" s="1038" t="s">
        <v>1456</v>
      </c>
      <c r="C678" s="1047">
        <v>1666</v>
      </c>
      <c r="D678" s="1047">
        <v>2400</v>
      </c>
      <c r="E678" s="1048">
        <f t="shared" si="10"/>
        <v>0.44057623049219696</v>
      </c>
    </row>
    <row r="679" spans="1:5">
      <c r="A679" s="1045" t="s">
        <v>1461</v>
      </c>
      <c r="B679" s="1038" t="s">
        <v>1458</v>
      </c>
      <c r="C679" s="1047">
        <v>1660</v>
      </c>
      <c r="D679" s="1047">
        <v>2396</v>
      </c>
      <c r="E679" s="1048">
        <f t="shared" si="10"/>
        <v>0.44337349397590353</v>
      </c>
    </row>
    <row r="680" spans="1:5">
      <c r="A680" s="1045" t="s">
        <v>981</v>
      </c>
      <c r="B680" s="1038" t="s">
        <v>1463</v>
      </c>
      <c r="C680" s="1047">
        <v>4126</v>
      </c>
      <c r="D680" s="1047">
        <v>5630</v>
      </c>
      <c r="E680" s="1048">
        <f t="shared" si="10"/>
        <v>0.36451769268056222</v>
      </c>
    </row>
    <row r="681" spans="1:5">
      <c r="A681" s="1045" t="s">
        <v>977</v>
      </c>
      <c r="B681" s="1038" t="s">
        <v>1462</v>
      </c>
      <c r="C681" s="1047">
        <v>2462</v>
      </c>
      <c r="D681" s="1047">
        <v>3438</v>
      </c>
      <c r="E681" s="1048">
        <f t="shared" si="10"/>
        <v>0.39642567018684005</v>
      </c>
    </row>
    <row r="682" spans="1:5">
      <c r="A682" s="1045" t="s">
        <v>2308</v>
      </c>
      <c r="B682" s="1038" t="s">
        <v>2309</v>
      </c>
      <c r="C682" s="1047">
        <v>2560</v>
      </c>
      <c r="D682" s="1047">
        <v>3534</v>
      </c>
      <c r="E682" s="1048">
        <f t="shared" si="10"/>
        <v>0.38046874999999991</v>
      </c>
    </row>
    <row r="683" spans="1:5">
      <c r="A683" s="1045" t="s">
        <v>2310</v>
      </c>
      <c r="B683" s="1038" t="s">
        <v>2311</v>
      </c>
      <c r="C683" s="1047">
        <v>2734</v>
      </c>
      <c r="D683" s="1047">
        <v>3780</v>
      </c>
      <c r="E683" s="1048">
        <f t="shared" si="10"/>
        <v>0.38258961228968547</v>
      </c>
    </row>
    <row r="684" spans="1:5">
      <c r="A684" s="1045" t="s">
        <v>2312</v>
      </c>
      <c r="B684" s="1038" t="s">
        <v>2313</v>
      </c>
      <c r="C684" s="1047">
        <v>1678</v>
      </c>
      <c r="D684" s="1047">
        <v>2386</v>
      </c>
      <c r="E684" s="1048">
        <f t="shared" si="10"/>
        <v>0.42193087008343255</v>
      </c>
    </row>
    <row r="685" spans="1:5">
      <c r="A685" s="1045" t="s">
        <v>2314</v>
      </c>
      <c r="B685" s="1038" t="s">
        <v>2315</v>
      </c>
      <c r="C685" s="1047">
        <v>2556</v>
      </c>
      <c r="D685" s="1047">
        <v>3566</v>
      </c>
      <c r="E685" s="1048">
        <f t="shared" si="10"/>
        <v>0.39514866979655716</v>
      </c>
    </row>
    <row r="686" spans="1:5">
      <c r="A686" s="1045" t="s">
        <v>2316</v>
      </c>
      <c r="B686" s="1038" t="s">
        <v>2317</v>
      </c>
      <c r="C686" s="1047">
        <v>3020</v>
      </c>
      <c r="D686" s="1047">
        <v>4216</v>
      </c>
      <c r="E686" s="1048">
        <f t="shared" si="10"/>
        <v>0.39602649006622515</v>
      </c>
    </row>
    <row r="687" spans="1:5">
      <c r="A687" s="1045" t="s">
        <v>2318</v>
      </c>
      <c r="B687" s="1038" t="s">
        <v>2319</v>
      </c>
      <c r="C687" s="1047">
        <v>2820</v>
      </c>
      <c r="D687" s="1047">
        <v>3888</v>
      </c>
      <c r="E687" s="1048">
        <f t="shared" si="10"/>
        <v>0.37872340425531914</v>
      </c>
    </row>
    <row r="688" spans="1:5">
      <c r="A688" s="1045" t="s">
        <v>2320</v>
      </c>
      <c r="B688" s="1038" t="s">
        <v>2321</v>
      </c>
      <c r="C688" s="1047">
        <v>1580</v>
      </c>
      <c r="D688" s="1047">
        <v>2214</v>
      </c>
      <c r="E688" s="1048">
        <f t="shared" si="10"/>
        <v>0.40126582278481004</v>
      </c>
    </row>
    <row r="689" spans="1:5">
      <c r="A689" s="1045" t="s">
        <v>2322</v>
      </c>
      <c r="B689" s="1038" t="s">
        <v>2323</v>
      </c>
      <c r="C689" s="1047">
        <v>1614</v>
      </c>
      <c r="D689" s="1047">
        <v>2264</v>
      </c>
      <c r="E689" s="1048">
        <f t="shared" si="10"/>
        <v>0.40272614622057001</v>
      </c>
    </row>
    <row r="690" spans="1:5">
      <c r="A690" s="1038" t="s">
        <v>2324</v>
      </c>
      <c r="B690" s="1038" t="s">
        <v>2325</v>
      </c>
      <c r="C690" s="1047">
        <v>1660</v>
      </c>
      <c r="D690" s="1047">
        <v>2348</v>
      </c>
      <c r="E690" s="1048">
        <f t="shared" si="10"/>
        <v>0.41445783132530112</v>
      </c>
    </row>
    <row r="691" spans="1:5">
      <c r="A691" s="1045" t="s">
        <v>2326</v>
      </c>
      <c r="B691" s="1038" t="s">
        <v>2327</v>
      </c>
      <c r="C691" s="1047">
        <v>1736</v>
      </c>
      <c r="D691" s="1047">
        <v>2446</v>
      </c>
      <c r="E691" s="1048">
        <f t="shared" si="10"/>
        <v>0.4089861751152073</v>
      </c>
    </row>
    <row r="692" spans="1:5">
      <c r="A692" s="1045" t="s">
        <v>2328</v>
      </c>
      <c r="B692" s="1038" t="s">
        <v>2329</v>
      </c>
      <c r="C692" s="1047">
        <v>994</v>
      </c>
      <c r="D692" s="1047">
        <v>1450</v>
      </c>
      <c r="E692" s="1048">
        <f t="shared" si="10"/>
        <v>0.45875251509054316</v>
      </c>
    </row>
    <row r="693" spans="1:5">
      <c r="A693" s="1045" t="s">
        <v>2330</v>
      </c>
      <c r="B693" s="1038" t="s">
        <v>2331</v>
      </c>
      <c r="C693" s="1047">
        <v>1546</v>
      </c>
      <c r="D693" s="1047">
        <v>2262</v>
      </c>
      <c r="E693" s="1048">
        <f t="shared" si="10"/>
        <v>0.46313065976714096</v>
      </c>
    </row>
    <row r="694" spans="1:5">
      <c r="A694" s="1045" t="s">
        <v>970</v>
      </c>
      <c r="B694" s="1038" t="s">
        <v>2332</v>
      </c>
      <c r="C694" s="1047">
        <v>1692</v>
      </c>
      <c r="D694" s="1047">
        <v>2438</v>
      </c>
      <c r="E694" s="1048">
        <f t="shared" si="10"/>
        <v>0.44089834515366433</v>
      </c>
    </row>
    <row r="695" spans="1:5">
      <c r="A695" s="1045" t="s">
        <v>975</v>
      </c>
      <c r="B695" s="1038" t="s">
        <v>2333</v>
      </c>
      <c r="C695" s="1047">
        <v>2888</v>
      </c>
      <c r="D695" s="1047">
        <v>4062</v>
      </c>
      <c r="E695" s="1048">
        <f t="shared" si="10"/>
        <v>0.40650969529085867</v>
      </c>
    </row>
    <row r="696" spans="1:5">
      <c r="A696" s="1045" t="s">
        <v>2334</v>
      </c>
      <c r="B696" s="1038" t="s">
        <v>2335</v>
      </c>
      <c r="C696" s="1047">
        <v>1452</v>
      </c>
      <c r="D696" s="1047">
        <v>2044</v>
      </c>
      <c r="E696" s="1048">
        <f t="shared" si="10"/>
        <v>0.40771349862258943</v>
      </c>
    </row>
    <row r="697" spans="1:5">
      <c r="A697" s="1045" t="s">
        <v>2336</v>
      </c>
      <c r="B697" s="1038" t="s">
        <v>2337</v>
      </c>
      <c r="C697" s="1047">
        <v>1068</v>
      </c>
      <c r="D697" s="1047">
        <v>1530</v>
      </c>
      <c r="E697" s="1048">
        <f t="shared" si="10"/>
        <v>0.43258426966292141</v>
      </c>
    </row>
    <row r="698" spans="1:5">
      <c r="A698" s="1041" t="s">
        <v>1155</v>
      </c>
      <c r="B698" s="1038" t="s">
        <v>1154</v>
      </c>
      <c r="C698" s="1047">
        <v>2104</v>
      </c>
      <c r="D698" s="1047">
        <v>2918</v>
      </c>
      <c r="E698" s="1048">
        <f t="shared" si="10"/>
        <v>0.3868821292775666</v>
      </c>
    </row>
    <row r="699" spans="1:5">
      <c r="A699" s="1041" t="s">
        <v>2338</v>
      </c>
      <c r="B699" s="1038" t="s">
        <v>1154</v>
      </c>
      <c r="C699" s="1047">
        <v>1968</v>
      </c>
      <c r="D699" s="1047">
        <v>2724</v>
      </c>
      <c r="E699" s="1048">
        <f t="shared" si="10"/>
        <v>0.38414634146341453</v>
      </c>
    </row>
    <row r="700" spans="1:5">
      <c r="A700" s="1045" t="s">
        <v>1602</v>
      </c>
      <c r="B700" s="1038" t="s">
        <v>2339</v>
      </c>
      <c r="C700" s="1047">
        <v>2832</v>
      </c>
      <c r="D700" s="1047">
        <v>3904</v>
      </c>
      <c r="E700" s="1048">
        <f t="shared" si="10"/>
        <v>0.37853107344632764</v>
      </c>
    </row>
    <row r="701" spans="1:5">
      <c r="A701" s="1045" t="s">
        <v>362</v>
      </c>
      <c r="B701" s="1038" t="s">
        <v>2340</v>
      </c>
      <c r="C701" s="1047">
        <v>2646</v>
      </c>
      <c r="D701" s="1047">
        <v>3650</v>
      </c>
      <c r="E701" s="1048">
        <f t="shared" si="10"/>
        <v>0.3794406651549509</v>
      </c>
    </row>
    <row r="702" spans="1:5">
      <c r="A702" s="1045" t="s">
        <v>2341</v>
      </c>
      <c r="B702" s="1038" t="s">
        <v>2342</v>
      </c>
      <c r="C702" s="1047">
        <v>2726</v>
      </c>
      <c r="D702" s="1047">
        <v>3746</v>
      </c>
      <c r="E702" s="1048">
        <f t="shared" si="10"/>
        <v>0.37417461482024938</v>
      </c>
    </row>
    <row r="703" spans="1:5">
      <c r="A703" s="1045" t="s">
        <v>949</v>
      </c>
      <c r="B703" s="1038" t="s">
        <v>1156</v>
      </c>
      <c r="C703" s="1047">
        <v>3154</v>
      </c>
      <c r="D703" s="1047">
        <v>4398</v>
      </c>
      <c r="E703" s="1048">
        <f t="shared" si="10"/>
        <v>0.39441978440076086</v>
      </c>
    </row>
    <row r="704" spans="1:5">
      <c r="A704" s="1045" t="s">
        <v>2343</v>
      </c>
      <c r="B704" s="1038" t="s">
        <v>2344</v>
      </c>
      <c r="C704" s="1047">
        <v>2248</v>
      </c>
      <c r="D704" s="1047">
        <v>3110</v>
      </c>
      <c r="E704" s="1048">
        <f t="shared" si="10"/>
        <v>0.38345195729537362</v>
      </c>
    </row>
    <row r="705" spans="1:5">
      <c r="A705" s="1045" t="s">
        <v>2343</v>
      </c>
      <c r="B705" s="1044" t="s">
        <v>2345</v>
      </c>
      <c r="C705" s="1047">
        <v>2248</v>
      </c>
      <c r="D705" s="1047">
        <v>3110</v>
      </c>
      <c r="E705" s="1048">
        <f t="shared" ref="E705:E768" si="11">D705/C705-1</f>
        <v>0.38345195729537362</v>
      </c>
    </row>
    <row r="706" spans="1:5">
      <c r="A706" s="1045" t="s">
        <v>2346</v>
      </c>
      <c r="B706" s="1044" t="s">
        <v>2344</v>
      </c>
      <c r="C706" s="1047">
        <v>2116</v>
      </c>
      <c r="D706" s="1047">
        <v>2928</v>
      </c>
      <c r="E706" s="1048">
        <f t="shared" si="11"/>
        <v>0.38374291115311898</v>
      </c>
    </row>
    <row r="707" spans="1:5">
      <c r="A707" s="1045" t="s">
        <v>2346</v>
      </c>
      <c r="B707" s="1044" t="s">
        <v>2345</v>
      </c>
      <c r="C707" s="1047">
        <v>2116</v>
      </c>
      <c r="D707" s="1047">
        <v>2928</v>
      </c>
      <c r="E707" s="1048">
        <f t="shared" si="11"/>
        <v>0.38374291115311898</v>
      </c>
    </row>
    <row r="708" spans="1:5">
      <c r="A708" s="1045" t="s">
        <v>2347</v>
      </c>
      <c r="B708" s="1044" t="s">
        <v>2348</v>
      </c>
      <c r="C708" s="1047">
        <v>2220</v>
      </c>
      <c r="D708" s="1047">
        <v>3072</v>
      </c>
      <c r="E708" s="1048">
        <f t="shared" si="11"/>
        <v>0.38378378378378386</v>
      </c>
    </row>
    <row r="709" spans="1:5">
      <c r="A709" s="1045" t="s">
        <v>2349</v>
      </c>
      <c r="B709" s="1044" t="s">
        <v>2350</v>
      </c>
      <c r="C709" s="1047">
        <v>2904</v>
      </c>
      <c r="D709" s="1047">
        <v>4066</v>
      </c>
      <c r="E709" s="1048">
        <f t="shared" si="11"/>
        <v>0.40013774104683186</v>
      </c>
    </row>
    <row r="710" spans="1:5">
      <c r="A710" s="1045" t="s">
        <v>2351</v>
      </c>
      <c r="B710" s="1044" t="s">
        <v>2352</v>
      </c>
      <c r="C710" s="1047">
        <v>2664</v>
      </c>
      <c r="D710" s="1047">
        <v>3670</v>
      </c>
      <c r="E710" s="1048">
        <f t="shared" si="11"/>
        <v>0.37762762762762758</v>
      </c>
    </row>
    <row r="711" spans="1:5">
      <c r="A711" s="1045" t="s">
        <v>2353</v>
      </c>
      <c r="B711" s="1044" t="s">
        <v>2354</v>
      </c>
      <c r="C711" s="1047">
        <v>3240</v>
      </c>
      <c r="D711" s="1047">
        <v>4450</v>
      </c>
      <c r="E711" s="1048">
        <f t="shared" si="11"/>
        <v>0.37345679012345689</v>
      </c>
    </row>
    <row r="712" spans="1:5">
      <c r="A712" s="1045" t="s">
        <v>2353</v>
      </c>
      <c r="B712" s="1044" t="s">
        <v>2355</v>
      </c>
      <c r="C712" s="1047">
        <v>3240</v>
      </c>
      <c r="D712" s="1047">
        <v>4450</v>
      </c>
      <c r="E712" s="1048">
        <f t="shared" si="11"/>
        <v>0.37345679012345689</v>
      </c>
    </row>
    <row r="713" spans="1:5">
      <c r="A713" s="1045" t="s">
        <v>2356</v>
      </c>
      <c r="B713" s="1044" t="s">
        <v>2357</v>
      </c>
      <c r="C713" s="1047">
        <v>2992</v>
      </c>
      <c r="D713" s="1047">
        <v>4100</v>
      </c>
      <c r="E713" s="1048">
        <f t="shared" si="11"/>
        <v>0.3703208556149733</v>
      </c>
    </row>
    <row r="714" spans="1:5">
      <c r="A714" s="1045" t="s">
        <v>2356</v>
      </c>
      <c r="B714" s="1044" t="s">
        <v>2358</v>
      </c>
      <c r="C714" s="1047">
        <v>2992</v>
      </c>
      <c r="D714" s="1047">
        <v>4100</v>
      </c>
      <c r="E714" s="1048">
        <f t="shared" si="11"/>
        <v>0.3703208556149733</v>
      </c>
    </row>
    <row r="715" spans="1:5">
      <c r="A715" s="1045" t="s">
        <v>2359</v>
      </c>
      <c r="B715" s="1044" t="s">
        <v>2360</v>
      </c>
      <c r="C715" s="1047">
        <v>2116</v>
      </c>
      <c r="D715" s="1047">
        <v>2930</v>
      </c>
      <c r="E715" s="1048">
        <f t="shared" si="11"/>
        <v>0.38468809073724008</v>
      </c>
    </row>
    <row r="716" spans="1:5">
      <c r="A716" s="1045" t="s">
        <v>2359</v>
      </c>
      <c r="B716" s="1044" t="s">
        <v>2361</v>
      </c>
      <c r="C716" s="1047">
        <v>2116</v>
      </c>
      <c r="D716" s="1047">
        <v>2930</v>
      </c>
      <c r="E716" s="1048">
        <f t="shared" si="11"/>
        <v>0.38468809073724008</v>
      </c>
    </row>
    <row r="717" spans="1:5">
      <c r="A717" s="1045" t="s">
        <v>2362</v>
      </c>
      <c r="B717" s="1044" t="s">
        <v>2363</v>
      </c>
      <c r="C717" s="1047">
        <v>1976</v>
      </c>
      <c r="D717" s="1047">
        <v>2744</v>
      </c>
      <c r="E717" s="1048">
        <f t="shared" si="11"/>
        <v>0.38866396761133593</v>
      </c>
    </row>
    <row r="718" spans="1:5">
      <c r="A718" s="1045" t="s">
        <v>2364</v>
      </c>
      <c r="B718" s="1044" t="s">
        <v>2365</v>
      </c>
      <c r="C718" s="1047">
        <v>1976</v>
      </c>
      <c r="D718" s="1047">
        <v>2746</v>
      </c>
      <c r="E718" s="1048">
        <f t="shared" si="11"/>
        <v>0.38967611336032393</v>
      </c>
    </row>
    <row r="719" spans="1:5">
      <c r="A719" s="1045" t="s">
        <v>2366</v>
      </c>
      <c r="B719" s="1044" t="s">
        <v>2367</v>
      </c>
      <c r="C719" s="1047">
        <v>2164</v>
      </c>
      <c r="D719" s="1047">
        <v>2996</v>
      </c>
      <c r="E719" s="1048">
        <f t="shared" si="11"/>
        <v>0.38447319778188538</v>
      </c>
    </row>
    <row r="720" spans="1:5">
      <c r="A720" s="1045" t="s">
        <v>2366</v>
      </c>
      <c r="B720" s="1044" t="s">
        <v>2368</v>
      </c>
      <c r="C720" s="1047">
        <v>2164</v>
      </c>
      <c r="D720" s="1047">
        <v>2996</v>
      </c>
      <c r="E720" s="1048">
        <f t="shared" si="11"/>
        <v>0.38447319778188538</v>
      </c>
    </row>
    <row r="721" spans="1:5">
      <c r="A721" s="1045" t="s">
        <v>2369</v>
      </c>
      <c r="B721" s="1044" t="s">
        <v>2370</v>
      </c>
      <c r="C721" s="1047">
        <v>2330</v>
      </c>
      <c r="D721" s="1047">
        <v>3234</v>
      </c>
      <c r="E721" s="1048">
        <f t="shared" si="11"/>
        <v>0.38798283261802569</v>
      </c>
    </row>
    <row r="722" spans="1:5">
      <c r="A722" s="1045" t="s">
        <v>2369</v>
      </c>
      <c r="B722" s="1044" t="s">
        <v>2371</v>
      </c>
      <c r="C722" s="1047">
        <v>2330</v>
      </c>
      <c r="D722" s="1047">
        <v>3234</v>
      </c>
      <c r="E722" s="1048">
        <f t="shared" si="11"/>
        <v>0.38798283261802569</v>
      </c>
    </row>
    <row r="723" spans="1:5">
      <c r="A723" s="1045" t="s">
        <v>2372</v>
      </c>
      <c r="B723" s="1044" t="s">
        <v>2373</v>
      </c>
      <c r="C723" s="1047">
        <v>2060</v>
      </c>
      <c r="D723" s="1047">
        <v>2876</v>
      </c>
      <c r="E723" s="1048">
        <f t="shared" si="11"/>
        <v>0.39611650485436889</v>
      </c>
    </row>
    <row r="724" spans="1:5">
      <c r="A724" s="1045" t="s">
        <v>2374</v>
      </c>
      <c r="B724" s="1044" t="s">
        <v>2375</v>
      </c>
      <c r="C724" s="1047">
        <v>1992</v>
      </c>
      <c r="D724" s="1047">
        <v>2784</v>
      </c>
      <c r="E724" s="1048">
        <f t="shared" si="11"/>
        <v>0.39759036144578319</v>
      </c>
    </row>
    <row r="725" spans="1:5">
      <c r="A725" s="1045" t="s">
        <v>2376</v>
      </c>
      <c r="B725" s="1044" t="s">
        <v>2377</v>
      </c>
      <c r="C725" s="1047">
        <v>1992</v>
      </c>
      <c r="D725" s="1047">
        <v>2784</v>
      </c>
      <c r="E725" s="1048">
        <f t="shared" si="11"/>
        <v>0.39759036144578319</v>
      </c>
    </row>
    <row r="726" spans="1:5">
      <c r="A726" s="1045" t="s">
        <v>2378</v>
      </c>
      <c r="B726" s="1044" t="s">
        <v>2379</v>
      </c>
      <c r="C726" s="1047">
        <v>1982</v>
      </c>
      <c r="D726" s="1047">
        <v>2772</v>
      </c>
      <c r="E726" s="1048">
        <f t="shared" si="11"/>
        <v>0.39858728557013112</v>
      </c>
    </row>
    <row r="727" spans="1:5">
      <c r="A727" s="1045" t="s">
        <v>2380</v>
      </c>
      <c r="B727" s="1044" t="s">
        <v>2381</v>
      </c>
      <c r="C727" s="1047">
        <v>2008</v>
      </c>
      <c r="D727" s="1047">
        <v>2806</v>
      </c>
      <c r="E727" s="1048">
        <f t="shared" si="11"/>
        <v>0.39741035856573714</v>
      </c>
    </row>
    <row r="728" spans="1:5">
      <c r="A728" s="1045" t="s">
        <v>2382</v>
      </c>
      <c r="B728" s="1044" t="s">
        <v>2383</v>
      </c>
      <c r="C728" s="1047">
        <v>1948</v>
      </c>
      <c r="D728" s="1047">
        <v>2708</v>
      </c>
      <c r="E728" s="1048">
        <f t="shared" si="11"/>
        <v>0.39014373716632433</v>
      </c>
    </row>
    <row r="729" spans="1:5">
      <c r="A729" s="1045" t="s">
        <v>2382</v>
      </c>
      <c r="B729" s="1044" t="s">
        <v>2384</v>
      </c>
      <c r="C729" s="1047">
        <v>1948</v>
      </c>
      <c r="D729" s="1047">
        <v>2708</v>
      </c>
      <c r="E729" s="1048">
        <f t="shared" si="11"/>
        <v>0.39014373716632433</v>
      </c>
    </row>
    <row r="730" spans="1:5">
      <c r="A730" s="1045" t="s">
        <v>2385</v>
      </c>
      <c r="B730" s="1044" t="s">
        <v>2386</v>
      </c>
      <c r="C730" s="1047">
        <v>1862</v>
      </c>
      <c r="D730" s="1047">
        <v>2594</v>
      </c>
      <c r="E730" s="1048">
        <f t="shared" si="11"/>
        <v>0.39312567132115994</v>
      </c>
    </row>
    <row r="731" spans="1:5">
      <c r="A731" s="1045" t="s">
        <v>2387</v>
      </c>
      <c r="B731" s="1044" t="s">
        <v>2388</v>
      </c>
      <c r="C731" s="1047">
        <v>1866</v>
      </c>
      <c r="D731" s="1047">
        <v>2596</v>
      </c>
      <c r="E731" s="1048">
        <f t="shared" si="11"/>
        <v>0.3912111468381565</v>
      </c>
    </row>
    <row r="732" spans="1:5">
      <c r="A732" s="1045" t="s">
        <v>2389</v>
      </c>
      <c r="B732" s="1044" t="s">
        <v>2390</v>
      </c>
      <c r="C732" s="1047">
        <v>1864</v>
      </c>
      <c r="D732" s="1047">
        <v>2596</v>
      </c>
      <c r="E732" s="1048">
        <f t="shared" si="11"/>
        <v>0.39270386266094426</v>
      </c>
    </row>
    <row r="733" spans="1:5">
      <c r="A733" s="1045" t="s">
        <v>2391</v>
      </c>
      <c r="B733" s="1044" t="s">
        <v>2392</v>
      </c>
      <c r="C733" s="1047">
        <v>1864</v>
      </c>
      <c r="D733" s="1047">
        <v>2596</v>
      </c>
      <c r="E733" s="1048">
        <f t="shared" si="11"/>
        <v>0.39270386266094426</v>
      </c>
    </row>
    <row r="734" spans="1:5">
      <c r="A734" s="1045" t="s">
        <v>2393</v>
      </c>
      <c r="B734" s="1044" t="s">
        <v>2394</v>
      </c>
      <c r="C734" s="1047">
        <v>1840</v>
      </c>
      <c r="D734" s="1047">
        <v>2564</v>
      </c>
      <c r="E734" s="1048">
        <f t="shared" si="11"/>
        <v>0.39347826086956528</v>
      </c>
    </row>
    <row r="735" spans="1:5">
      <c r="A735" s="1045" t="s">
        <v>2395</v>
      </c>
      <c r="B735" s="1044" t="s">
        <v>2396</v>
      </c>
      <c r="C735" s="1047">
        <v>1864</v>
      </c>
      <c r="D735" s="1047">
        <v>2594</v>
      </c>
      <c r="E735" s="1048">
        <f t="shared" si="11"/>
        <v>0.39163090128755362</v>
      </c>
    </row>
    <row r="736" spans="1:5">
      <c r="A736" s="1045" t="s">
        <v>2397</v>
      </c>
      <c r="B736" s="1044" t="s">
        <v>2398</v>
      </c>
      <c r="C736" s="1047">
        <v>1892</v>
      </c>
      <c r="D736" s="1047">
        <v>2634</v>
      </c>
      <c r="E736" s="1048">
        <f t="shared" si="11"/>
        <v>0.39217758985200835</v>
      </c>
    </row>
    <row r="737" spans="1:5">
      <c r="A737" s="1045" t="s">
        <v>2399</v>
      </c>
      <c r="B737" s="1044" t="s">
        <v>2400</v>
      </c>
      <c r="C737" s="1047">
        <v>1918</v>
      </c>
      <c r="D737" s="1047">
        <v>2666</v>
      </c>
      <c r="E737" s="1048">
        <f t="shared" si="11"/>
        <v>0.38998957247132426</v>
      </c>
    </row>
    <row r="738" spans="1:5">
      <c r="A738" s="1045" t="s">
        <v>2401</v>
      </c>
      <c r="B738" s="1044" t="s">
        <v>2402</v>
      </c>
      <c r="C738" s="1047">
        <v>1854</v>
      </c>
      <c r="D738" s="1047">
        <v>2584</v>
      </c>
      <c r="E738" s="1048">
        <f t="shared" si="11"/>
        <v>0.39374325782092767</v>
      </c>
    </row>
    <row r="739" spans="1:5">
      <c r="A739" s="1045" t="s">
        <v>2403</v>
      </c>
      <c r="B739" s="1044" t="s">
        <v>2404</v>
      </c>
      <c r="C739" s="1047">
        <v>2244</v>
      </c>
      <c r="D739" s="1047">
        <v>3102</v>
      </c>
      <c r="E739" s="1048">
        <f t="shared" si="11"/>
        <v>0.38235294117647056</v>
      </c>
    </row>
    <row r="740" spans="1:5">
      <c r="A740" s="1045" t="s">
        <v>2403</v>
      </c>
      <c r="B740" s="1044" t="s">
        <v>2405</v>
      </c>
      <c r="C740" s="1047">
        <v>2244</v>
      </c>
      <c r="D740" s="1047">
        <v>3102</v>
      </c>
      <c r="E740" s="1048">
        <f t="shared" si="11"/>
        <v>0.38235294117647056</v>
      </c>
    </row>
    <row r="741" spans="1:5">
      <c r="A741" s="1045" t="s">
        <v>2406</v>
      </c>
      <c r="B741" s="1044" t="s">
        <v>2407</v>
      </c>
      <c r="C741" s="1047">
        <v>1866</v>
      </c>
      <c r="D741" s="1047">
        <v>2594</v>
      </c>
      <c r="E741" s="1048">
        <f t="shared" si="11"/>
        <v>0.39013933547695601</v>
      </c>
    </row>
    <row r="742" spans="1:5">
      <c r="A742" s="1045" t="s">
        <v>2406</v>
      </c>
      <c r="B742" s="1044" t="s">
        <v>2408</v>
      </c>
      <c r="C742" s="1047">
        <v>1866</v>
      </c>
      <c r="D742" s="1047">
        <v>2594</v>
      </c>
      <c r="E742" s="1048">
        <f t="shared" si="11"/>
        <v>0.39013933547695601</v>
      </c>
    </row>
    <row r="743" spans="1:5">
      <c r="A743" s="1045" t="s">
        <v>2409</v>
      </c>
      <c r="B743" s="1044" t="s">
        <v>2410</v>
      </c>
      <c r="C743" s="1047">
        <v>1394</v>
      </c>
      <c r="D743" s="1047">
        <v>1994</v>
      </c>
      <c r="E743" s="1048">
        <f t="shared" si="11"/>
        <v>0.43041606886657102</v>
      </c>
    </row>
    <row r="744" spans="1:5">
      <c r="A744" s="1045" t="s">
        <v>2409</v>
      </c>
      <c r="B744" s="1044" t="s">
        <v>2411</v>
      </c>
      <c r="C744" s="1047">
        <v>1394</v>
      </c>
      <c r="D744" s="1047">
        <v>1994</v>
      </c>
      <c r="E744" s="1048">
        <f t="shared" si="11"/>
        <v>0.43041606886657102</v>
      </c>
    </row>
    <row r="745" spans="1:5">
      <c r="A745" s="1045" t="s">
        <v>2412</v>
      </c>
      <c r="B745" s="1044" t="s">
        <v>2413</v>
      </c>
      <c r="C745" s="1047">
        <v>2352</v>
      </c>
      <c r="D745" s="1047">
        <v>3304</v>
      </c>
      <c r="E745" s="1048">
        <f t="shared" si="11"/>
        <v>0.40476190476190466</v>
      </c>
    </row>
    <row r="746" spans="1:5" ht="26.4">
      <c r="A746" s="1045" t="s">
        <v>2414</v>
      </c>
      <c r="B746" s="1044" t="s">
        <v>2415</v>
      </c>
      <c r="C746" s="1047">
        <v>2388</v>
      </c>
      <c r="D746" s="1047">
        <v>3308</v>
      </c>
      <c r="E746" s="1048">
        <f t="shared" si="11"/>
        <v>0.38525963149078724</v>
      </c>
    </row>
    <row r="747" spans="1:5" ht="26.4">
      <c r="A747" s="1045" t="s">
        <v>2414</v>
      </c>
      <c r="B747" s="1044" t="s">
        <v>2416</v>
      </c>
      <c r="C747" s="1047">
        <v>2388</v>
      </c>
      <c r="D747" s="1047">
        <v>3308</v>
      </c>
      <c r="E747" s="1048">
        <f t="shared" si="11"/>
        <v>0.38525963149078724</v>
      </c>
    </row>
    <row r="748" spans="1:5" ht="26.4">
      <c r="A748" s="1045" t="s">
        <v>2417</v>
      </c>
      <c r="B748" s="1044" t="s">
        <v>2418</v>
      </c>
      <c r="C748" s="1047">
        <v>2388</v>
      </c>
      <c r="D748" s="1047">
        <v>3308</v>
      </c>
      <c r="E748" s="1048">
        <f t="shared" si="11"/>
        <v>0.38525963149078724</v>
      </c>
    </row>
    <row r="749" spans="1:5" ht="26.4">
      <c r="A749" s="1045" t="s">
        <v>2417</v>
      </c>
      <c r="B749" s="1044" t="s">
        <v>2419</v>
      </c>
      <c r="C749" s="1047">
        <v>2388</v>
      </c>
      <c r="D749" s="1047">
        <v>3308</v>
      </c>
      <c r="E749" s="1048">
        <f t="shared" si="11"/>
        <v>0.38525963149078724</v>
      </c>
    </row>
    <row r="750" spans="1:5">
      <c r="A750" s="1045" t="s">
        <v>2420</v>
      </c>
      <c r="B750" s="1044" t="s">
        <v>2421</v>
      </c>
      <c r="C750" s="1047">
        <v>2766</v>
      </c>
      <c r="D750" s="1047">
        <v>3838</v>
      </c>
      <c r="E750" s="1048">
        <f t="shared" si="11"/>
        <v>0.3875632682574115</v>
      </c>
    </row>
    <row r="751" spans="1:5">
      <c r="A751" s="1045" t="s">
        <v>2422</v>
      </c>
      <c r="B751" s="1044" t="s">
        <v>2423</v>
      </c>
      <c r="C751" s="1047">
        <v>2996</v>
      </c>
      <c r="D751" s="1047">
        <v>4144</v>
      </c>
      <c r="E751" s="1048">
        <f t="shared" si="11"/>
        <v>0.38317757009345788</v>
      </c>
    </row>
    <row r="752" spans="1:5">
      <c r="A752" s="1045" t="s">
        <v>2422</v>
      </c>
      <c r="B752" s="1044" t="s">
        <v>2424</v>
      </c>
      <c r="C752" s="1047">
        <v>2996</v>
      </c>
      <c r="D752" s="1047">
        <v>4144</v>
      </c>
      <c r="E752" s="1048">
        <f t="shared" si="11"/>
        <v>0.38317757009345788</v>
      </c>
    </row>
    <row r="753" spans="1:5" ht="26.4">
      <c r="A753" s="1045" t="s">
        <v>2425</v>
      </c>
      <c r="B753" s="1044" t="s">
        <v>2426</v>
      </c>
      <c r="C753" s="1047">
        <v>2846</v>
      </c>
      <c r="D753" s="1047">
        <v>3990</v>
      </c>
      <c r="E753" s="1048">
        <f t="shared" si="11"/>
        <v>0.40196767392832045</v>
      </c>
    </row>
    <row r="754" spans="1:5" ht="26.4">
      <c r="A754" s="1045" t="s">
        <v>2427</v>
      </c>
      <c r="B754" s="1044" t="s">
        <v>2428</v>
      </c>
      <c r="C754" s="1047">
        <v>2624</v>
      </c>
      <c r="D754" s="1047">
        <v>3666</v>
      </c>
      <c r="E754" s="1048">
        <f t="shared" si="11"/>
        <v>0.39710365853658547</v>
      </c>
    </row>
    <row r="755" spans="1:5" ht="26.4">
      <c r="A755" s="1045" t="s">
        <v>2427</v>
      </c>
      <c r="B755" s="1044" t="s">
        <v>2429</v>
      </c>
      <c r="C755" s="1047">
        <v>2624</v>
      </c>
      <c r="D755" s="1047">
        <v>3666</v>
      </c>
      <c r="E755" s="1048">
        <f t="shared" si="11"/>
        <v>0.39710365853658547</v>
      </c>
    </row>
    <row r="756" spans="1:5" ht="26.4">
      <c r="A756" s="1045" t="s">
        <v>2430</v>
      </c>
      <c r="B756" s="1044" t="s">
        <v>2431</v>
      </c>
      <c r="C756" s="1047">
        <v>2624</v>
      </c>
      <c r="D756" s="1047">
        <v>3666</v>
      </c>
      <c r="E756" s="1048">
        <f t="shared" si="11"/>
        <v>0.39710365853658547</v>
      </c>
    </row>
    <row r="757" spans="1:5" ht="26.4">
      <c r="A757" s="1045" t="s">
        <v>2430</v>
      </c>
      <c r="B757" s="1044" t="s">
        <v>2432</v>
      </c>
      <c r="C757" s="1047">
        <v>2624</v>
      </c>
      <c r="D757" s="1047">
        <v>3666</v>
      </c>
      <c r="E757" s="1048">
        <f t="shared" si="11"/>
        <v>0.39710365853658547</v>
      </c>
    </row>
    <row r="758" spans="1:5">
      <c r="A758" s="1045" t="s">
        <v>2433</v>
      </c>
      <c r="B758" s="1044" t="s">
        <v>2434</v>
      </c>
      <c r="C758" s="1047">
        <v>1638</v>
      </c>
      <c r="D758" s="1047">
        <v>2294</v>
      </c>
      <c r="E758" s="1048">
        <f t="shared" si="11"/>
        <v>0.4004884004884004</v>
      </c>
    </row>
    <row r="759" spans="1:5">
      <c r="A759" s="1045" t="s">
        <v>2433</v>
      </c>
      <c r="B759" s="1044" t="s">
        <v>2435</v>
      </c>
      <c r="C759" s="1047">
        <v>1638</v>
      </c>
      <c r="D759" s="1047">
        <v>2294</v>
      </c>
      <c r="E759" s="1048">
        <f t="shared" si="11"/>
        <v>0.4004884004884004</v>
      </c>
    </row>
    <row r="760" spans="1:5">
      <c r="A760" s="1045" t="s">
        <v>2436</v>
      </c>
      <c r="B760" s="1044" t="s">
        <v>2437</v>
      </c>
      <c r="C760" s="1047">
        <v>1518</v>
      </c>
      <c r="D760" s="1047">
        <v>2134</v>
      </c>
      <c r="E760" s="1048">
        <f t="shared" si="11"/>
        <v>0.40579710144927539</v>
      </c>
    </row>
    <row r="761" spans="1:5">
      <c r="A761" s="1045" t="s">
        <v>2438</v>
      </c>
      <c r="B761" s="1044" t="s">
        <v>2439</v>
      </c>
      <c r="C761" s="1047">
        <v>1514</v>
      </c>
      <c r="D761" s="1047">
        <v>2128</v>
      </c>
      <c r="E761" s="1048">
        <f t="shared" si="11"/>
        <v>0.40554821664465002</v>
      </c>
    </row>
    <row r="762" spans="1:5">
      <c r="A762" s="1045" t="s">
        <v>2440</v>
      </c>
      <c r="B762" s="1044" t="s">
        <v>2441</v>
      </c>
      <c r="C762" s="1047">
        <v>1512</v>
      </c>
      <c r="D762" s="1047">
        <v>2126</v>
      </c>
      <c r="E762" s="1048">
        <f t="shared" si="11"/>
        <v>0.40608465608465605</v>
      </c>
    </row>
    <row r="763" spans="1:5">
      <c r="A763" s="1045" t="s">
        <v>2442</v>
      </c>
      <c r="B763" s="1044" t="s">
        <v>2443</v>
      </c>
      <c r="C763" s="1047">
        <v>1516</v>
      </c>
      <c r="D763" s="1047">
        <v>2130</v>
      </c>
      <c r="E763" s="1048">
        <f t="shared" si="11"/>
        <v>0.4050131926121372</v>
      </c>
    </row>
    <row r="764" spans="1:5">
      <c r="A764" s="1045" t="s">
        <v>2444</v>
      </c>
      <c r="B764" s="1044" t="s">
        <v>2445</v>
      </c>
      <c r="C764" s="1047">
        <v>2604</v>
      </c>
      <c r="D764" s="1047">
        <v>3666</v>
      </c>
      <c r="E764" s="1048">
        <f t="shared" si="11"/>
        <v>0.40783410138248843</v>
      </c>
    </row>
    <row r="765" spans="1:5">
      <c r="A765" s="1045" t="s">
        <v>2444</v>
      </c>
      <c r="B765" s="1044" t="s">
        <v>2446</v>
      </c>
      <c r="C765" s="1047">
        <v>2604</v>
      </c>
      <c r="D765" s="1047">
        <v>3666</v>
      </c>
      <c r="E765" s="1048">
        <f t="shared" si="11"/>
        <v>0.40783410138248843</v>
      </c>
    </row>
    <row r="766" spans="1:5">
      <c r="A766" s="1045" t="s">
        <v>2447</v>
      </c>
      <c r="B766" s="1044" t="s">
        <v>2448</v>
      </c>
      <c r="C766" s="1047">
        <v>2298</v>
      </c>
      <c r="D766" s="1047">
        <v>3188</v>
      </c>
      <c r="E766" s="1048">
        <f t="shared" si="11"/>
        <v>0.38729329852045247</v>
      </c>
    </row>
    <row r="767" spans="1:5">
      <c r="A767" s="1045" t="s">
        <v>2447</v>
      </c>
      <c r="B767" s="1044" t="s">
        <v>2449</v>
      </c>
      <c r="C767" s="1047">
        <v>2298</v>
      </c>
      <c r="D767" s="1047">
        <v>3188</v>
      </c>
      <c r="E767" s="1048">
        <f t="shared" si="11"/>
        <v>0.38729329852045247</v>
      </c>
    </row>
    <row r="768" spans="1:5">
      <c r="A768" s="1045" t="s">
        <v>2450</v>
      </c>
      <c r="B768" s="1044" t="s">
        <v>2451</v>
      </c>
      <c r="C768" s="1047">
        <v>5882</v>
      </c>
      <c r="D768" s="1047">
        <v>7978</v>
      </c>
      <c r="E768" s="1048">
        <f t="shared" si="11"/>
        <v>0.35634138048282904</v>
      </c>
    </row>
    <row r="769" spans="1:5">
      <c r="A769" s="1045" t="s">
        <v>2452</v>
      </c>
      <c r="B769" s="1044" t="s">
        <v>2453</v>
      </c>
      <c r="C769" s="1047">
        <v>4752</v>
      </c>
      <c r="D769" s="1047">
        <v>6460</v>
      </c>
      <c r="E769" s="1048">
        <f t="shared" ref="E769:E797" si="12">D769/C769-1</f>
        <v>0.35942760942760943</v>
      </c>
    </row>
    <row r="770" spans="1:5">
      <c r="A770" s="1045" t="s">
        <v>2452</v>
      </c>
      <c r="B770" s="1044" t="s">
        <v>2454</v>
      </c>
      <c r="C770" s="1047">
        <v>4752</v>
      </c>
      <c r="D770" s="1047">
        <v>6460</v>
      </c>
      <c r="E770" s="1048">
        <f t="shared" si="12"/>
        <v>0.35942760942760943</v>
      </c>
    </row>
    <row r="771" spans="1:5">
      <c r="A771" s="1045" t="s">
        <v>2455</v>
      </c>
      <c r="B771" s="1044" t="s">
        <v>2456</v>
      </c>
      <c r="C771" s="1047">
        <v>2014</v>
      </c>
      <c r="D771" s="1047">
        <v>2794</v>
      </c>
      <c r="E771" s="1048">
        <f t="shared" si="12"/>
        <v>0.38728897715988087</v>
      </c>
    </row>
    <row r="772" spans="1:5">
      <c r="A772" s="1045" t="s">
        <v>2455</v>
      </c>
      <c r="B772" s="1044" t="s">
        <v>2457</v>
      </c>
      <c r="C772" s="1047">
        <v>2014</v>
      </c>
      <c r="D772" s="1047">
        <v>2794</v>
      </c>
      <c r="E772" s="1048">
        <f t="shared" si="12"/>
        <v>0.38728897715988087</v>
      </c>
    </row>
    <row r="773" spans="1:5">
      <c r="A773" s="1045" t="s">
        <v>2458</v>
      </c>
      <c r="B773" s="1044" t="s">
        <v>2459</v>
      </c>
      <c r="C773" s="1047">
        <v>4748</v>
      </c>
      <c r="D773" s="1047">
        <v>6786</v>
      </c>
      <c r="E773" s="1048">
        <f t="shared" si="12"/>
        <v>0.42923336141533275</v>
      </c>
    </row>
    <row r="774" spans="1:5">
      <c r="A774" s="1045" t="s">
        <v>2460</v>
      </c>
      <c r="B774" s="1044" t="s">
        <v>2459</v>
      </c>
      <c r="C774" s="1047">
        <v>3456</v>
      </c>
      <c r="D774" s="1047">
        <v>4804</v>
      </c>
      <c r="E774" s="1048">
        <f t="shared" si="12"/>
        <v>0.39004629629629628</v>
      </c>
    </row>
    <row r="775" spans="1:5">
      <c r="A775" s="1045" t="s">
        <v>2461</v>
      </c>
      <c r="B775" s="1044" t="s">
        <v>2462</v>
      </c>
      <c r="C775" s="1047">
        <v>1838</v>
      </c>
      <c r="D775" s="1047">
        <v>2668</v>
      </c>
      <c r="E775" s="1048">
        <f t="shared" si="12"/>
        <v>0.45157780195865072</v>
      </c>
    </row>
    <row r="776" spans="1:5">
      <c r="A776" s="1045" t="s">
        <v>2463</v>
      </c>
      <c r="B776" s="1044" t="s">
        <v>2464</v>
      </c>
      <c r="C776" s="1047">
        <v>1838</v>
      </c>
      <c r="D776" s="1047">
        <v>2668</v>
      </c>
      <c r="E776" s="1048">
        <f t="shared" si="12"/>
        <v>0.45157780195865072</v>
      </c>
    </row>
    <row r="777" spans="1:5">
      <c r="A777" s="1045" t="s">
        <v>2465</v>
      </c>
      <c r="B777" s="1044" t="s">
        <v>2466</v>
      </c>
      <c r="C777" s="1047">
        <v>1838</v>
      </c>
      <c r="D777" s="1047">
        <v>2668</v>
      </c>
      <c r="E777" s="1048">
        <f t="shared" si="12"/>
        <v>0.45157780195865072</v>
      </c>
    </row>
    <row r="778" spans="1:5">
      <c r="A778" s="1045" t="s">
        <v>2467</v>
      </c>
      <c r="B778" s="1044" t="s">
        <v>2468</v>
      </c>
      <c r="C778" s="1047">
        <v>1838</v>
      </c>
      <c r="D778" s="1047">
        <v>2668</v>
      </c>
      <c r="E778" s="1048">
        <f t="shared" si="12"/>
        <v>0.45157780195865072</v>
      </c>
    </row>
    <row r="779" spans="1:5">
      <c r="A779" s="1045" t="s">
        <v>2469</v>
      </c>
      <c r="B779" s="1044" t="s">
        <v>2470</v>
      </c>
      <c r="C779" s="1047">
        <v>1838</v>
      </c>
      <c r="D779" s="1047">
        <v>2668</v>
      </c>
      <c r="E779" s="1048">
        <f t="shared" si="12"/>
        <v>0.45157780195865072</v>
      </c>
    </row>
    <row r="780" spans="1:5">
      <c r="A780" s="1045" t="s">
        <v>2471</v>
      </c>
      <c r="B780" s="1044" t="s">
        <v>2472</v>
      </c>
      <c r="C780" s="1047">
        <v>1838</v>
      </c>
      <c r="D780" s="1047">
        <v>2668</v>
      </c>
      <c r="E780" s="1048">
        <f t="shared" si="12"/>
        <v>0.45157780195865072</v>
      </c>
    </row>
    <row r="781" spans="1:5">
      <c r="A781" s="1045" t="s">
        <v>2473</v>
      </c>
      <c r="B781" s="1044" t="s">
        <v>2474</v>
      </c>
      <c r="C781" s="1047">
        <v>1838</v>
      </c>
      <c r="D781" s="1047">
        <v>2668</v>
      </c>
      <c r="E781" s="1048">
        <f t="shared" si="12"/>
        <v>0.45157780195865072</v>
      </c>
    </row>
    <row r="782" spans="1:5">
      <c r="A782" s="1045" t="s">
        <v>2475</v>
      </c>
      <c r="B782" s="1044" t="s">
        <v>2476</v>
      </c>
      <c r="C782" s="1047">
        <v>1838</v>
      </c>
      <c r="D782" s="1047">
        <v>2668</v>
      </c>
      <c r="E782" s="1048">
        <f t="shared" si="12"/>
        <v>0.45157780195865072</v>
      </c>
    </row>
    <row r="783" spans="1:5">
      <c r="A783" s="1045" t="s">
        <v>2477</v>
      </c>
      <c r="B783" s="1044" t="s">
        <v>2478</v>
      </c>
      <c r="C783" s="1047">
        <v>2848</v>
      </c>
      <c r="D783" s="1047">
        <v>4022</v>
      </c>
      <c r="E783" s="1048">
        <f t="shared" si="12"/>
        <v>0.41221910112359561</v>
      </c>
    </row>
    <row r="784" spans="1:5">
      <c r="A784" s="1045" t="s">
        <v>2479</v>
      </c>
      <c r="B784" s="1044" t="s">
        <v>2480</v>
      </c>
      <c r="C784" s="1047">
        <v>2848</v>
      </c>
      <c r="D784" s="1047">
        <v>4022</v>
      </c>
      <c r="E784" s="1048">
        <f t="shared" si="12"/>
        <v>0.41221910112359561</v>
      </c>
    </row>
    <row r="785" spans="1:5">
      <c r="A785" s="1045" t="s">
        <v>2481</v>
      </c>
      <c r="B785" s="1044" t="s">
        <v>2482</v>
      </c>
      <c r="C785" s="1047">
        <v>2848</v>
      </c>
      <c r="D785" s="1047">
        <v>4022</v>
      </c>
      <c r="E785" s="1048">
        <f t="shared" si="12"/>
        <v>0.41221910112359561</v>
      </c>
    </row>
    <row r="786" spans="1:5">
      <c r="A786" s="1045" t="s">
        <v>2483</v>
      </c>
      <c r="B786" s="1044" t="s">
        <v>2484</v>
      </c>
      <c r="C786" s="1047">
        <v>2918</v>
      </c>
      <c r="D786" s="1047">
        <v>4230</v>
      </c>
      <c r="E786" s="1048">
        <f t="shared" si="12"/>
        <v>0.4496230294722412</v>
      </c>
    </row>
    <row r="787" spans="1:5">
      <c r="A787" s="1045" t="s">
        <v>2485</v>
      </c>
      <c r="B787" s="1044" t="s">
        <v>2486</v>
      </c>
      <c r="C787" s="1047">
        <v>2694</v>
      </c>
      <c r="D787" s="1047">
        <v>3818</v>
      </c>
      <c r="E787" s="1048">
        <f t="shared" si="12"/>
        <v>0.41722345953971796</v>
      </c>
    </row>
    <row r="788" spans="1:5">
      <c r="A788" s="1045" t="s">
        <v>2487</v>
      </c>
      <c r="B788" s="1044" t="s">
        <v>2488</v>
      </c>
      <c r="C788" s="1047">
        <v>2918</v>
      </c>
      <c r="D788" s="1047">
        <v>4230</v>
      </c>
      <c r="E788" s="1048">
        <f t="shared" si="12"/>
        <v>0.4496230294722412</v>
      </c>
    </row>
    <row r="789" spans="1:5">
      <c r="A789" s="1045" t="s">
        <v>2489</v>
      </c>
      <c r="B789" s="1044" t="s">
        <v>2490</v>
      </c>
      <c r="C789" s="1047">
        <v>2766</v>
      </c>
      <c r="D789" s="1047">
        <v>4026</v>
      </c>
      <c r="E789" s="1048">
        <f t="shared" si="12"/>
        <v>0.45553145336225587</v>
      </c>
    </row>
    <row r="790" spans="1:5">
      <c r="A790" s="1045" t="s">
        <v>2491</v>
      </c>
      <c r="B790" s="1044" t="s">
        <v>2492</v>
      </c>
      <c r="C790" s="1047">
        <v>2918</v>
      </c>
      <c r="D790" s="1047">
        <v>4230</v>
      </c>
      <c r="E790" s="1048">
        <f t="shared" si="12"/>
        <v>0.4496230294722412</v>
      </c>
    </row>
    <row r="791" spans="1:5" ht="26.4">
      <c r="A791" s="1045" t="s">
        <v>2493</v>
      </c>
      <c r="B791" s="1044" t="s">
        <v>2494</v>
      </c>
      <c r="C791" s="1047">
        <v>9498</v>
      </c>
      <c r="D791" s="1047">
        <v>12854</v>
      </c>
      <c r="E791" s="1048">
        <f t="shared" si="12"/>
        <v>0.35333754474626233</v>
      </c>
    </row>
    <row r="792" spans="1:5">
      <c r="A792" s="1045" t="s">
        <v>921</v>
      </c>
      <c r="B792" s="1038" t="s">
        <v>923</v>
      </c>
      <c r="C792" s="1047">
        <v>1162</v>
      </c>
      <c r="D792" s="1047">
        <v>1748</v>
      </c>
      <c r="E792" s="1048">
        <f t="shared" si="12"/>
        <v>0.50430292598967297</v>
      </c>
    </row>
    <row r="793" spans="1:5">
      <c r="A793" s="1045" t="s">
        <v>922</v>
      </c>
      <c r="B793" s="1038" t="s">
        <v>923</v>
      </c>
      <c r="C793" s="1047">
        <v>3834</v>
      </c>
      <c r="D793" s="1047">
        <v>5834</v>
      </c>
      <c r="E793" s="1048">
        <f t="shared" si="12"/>
        <v>0.52164840897235254</v>
      </c>
    </row>
    <row r="794" spans="1:5">
      <c r="A794" s="1045" t="s">
        <v>2495</v>
      </c>
      <c r="B794" s="1038" t="s">
        <v>2496</v>
      </c>
      <c r="C794" s="1047">
        <v>268.0032721582017</v>
      </c>
      <c r="D794" s="1047">
        <v>366</v>
      </c>
      <c r="E794" s="1048">
        <f t="shared" si="12"/>
        <v>0.36565496776453932</v>
      </c>
    </row>
    <row r="795" spans="1:5">
      <c r="A795" s="1045" t="s">
        <v>2497</v>
      </c>
      <c r="B795" s="1038" t="s">
        <v>2498</v>
      </c>
      <c r="C795" s="1047">
        <v>262.04696614027597</v>
      </c>
      <c r="D795" s="1047">
        <v>356</v>
      </c>
      <c r="E795" s="1048">
        <f t="shared" si="12"/>
        <v>0.35853509484795998</v>
      </c>
    </row>
    <row r="796" spans="1:5">
      <c r="A796" s="1045" t="s">
        <v>2499</v>
      </c>
      <c r="B796" s="1038" t="s">
        <v>2500</v>
      </c>
      <c r="C796" s="1047">
        <v>299.60000000000002</v>
      </c>
      <c r="D796" s="1047">
        <v>486</v>
      </c>
      <c r="E796" s="1048">
        <f t="shared" si="12"/>
        <v>0.62216288384512675</v>
      </c>
    </row>
    <row r="797" spans="1:5">
      <c r="A797" s="1045" t="s">
        <v>2501</v>
      </c>
      <c r="B797" s="1038" t="s">
        <v>2502</v>
      </c>
      <c r="C797" s="1047">
        <v>210</v>
      </c>
      <c r="D797" s="1047">
        <v>378</v>
      </c>
      <c r="E797" s="1048">
        <f t="shared" si="12"/>
        <v>0.8</v>
      </c>
    </row>
    <row r="798" spans="1:5">
      <c r="A798" s="1045" t="s">
        <v>2503</v>
      </c>
      <c r="B798" s="1038" t="s">
        <v>2504</v>
      </c>
      <c r="C798" s="1047">
        <v>166</v>
      </c>
      <c r="D798" s="1047">
        <v>320</v>
      </c>
      <c r="E798" s="1048">
        <f>D798/C798-1</f>
        <v>0.92771084337349397</v>
      </c>
    </row>
  </sheetData>
  <mergeCells count="5">
    <mergeCell ref="C2:C3"/>
    <mergeCell ref="D2:D3"/>
    <mergeCell ref="A2:A4"/>
    <mergeCell ref="B2:B4"/>
    <mergeCell ref="E2:E4"/>
  </mergeCells>
  <phoneticPr fontId="2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FFC000"/>
  </sheetPr>
  <dimension ref="A1:CI312"/>
  <sheetViews>
    <sheetView showGridLines="0" tabSelected="1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:A4"/>
    </sheetView>
  </sheetViews>
  <sheetFormatPr defaultColWidth="0" defaultRowHeight="48" customHeight="1"/>
  <cols>
    <col min="1" max="1" width="13.5546875" style="6" customWidth="1"/>
    <col min="2" max="2" width="58.5546875" style="7" customWidth="1"/>
    <col min="3" max="3" width="9.5546875" style="50" customWidth="1"/>
    <col min="4" max="4" width="21.44140625" style="50" customWidth="1"/>
    <col min="5" max="5" width="23.5546875" style="51" customWidth="1"/>
    <col min="6" max="6" width="23.44140625" style="50" customWidth="1"/>
    <col min="7" max="7" width="5.5546875" style="4" customWidth="1"/>
    <col min="8" max="8" width="5" style="46" customWidth="1"/>
    <col min="9" max="9" width="13.44140625" style="5" customWidth="1"/>
    <col min="10" max="10" width="7.44140625" style="52" customWidth="1"/>
    <col min="11" max="11" width="8" style="24" customWidth="1"/>
    <col min="12" max="12" width="11.44140625" style="536" customWidth="1"/>
    <col min="13" max="13" width="13.5546875" style="9" customWidth="1"/>
    <col min="14" max="14" width="13" style="9" customWidth="1"/>
    <col min="15" max="15" width="12" style="9" customWidth="1"/>
    <col min="16" max="16" width="14.5546875" style="166" customWidth="1"/>
    <col min="17" max="17" width="10.44140625" style="118" customWidth="1"/>
    <col min="18" max="20" width="18.5546875" style="119" customWidth="1"/>
    <col min="21" max="21" width="10" style="120" customWidth="1"/>
    <col min="22" max="22" width="14.6640625" style="48" customWidth="1"/>
    <col min="23" max="23" width="12.88671875" style="35" customWidth="1"/>
    <col min="24" max="24" width="13.5546875" style="35" customWidth="1"/>
    <col min="25" max="25" width="12.44140625" style="47" customWidth="1"/>
    <col min="26" max="26" width="56.44140625" style="49" customWidth="1"/>
    <col min="27" max="16384" width="0" style="3" hidden="1"/>
  </cols>
  <sheetData>
    <row r="1" spans="1:46" ht="45.9" customHeight="1">
      <c r="A1"/>
      <c r="P1" s="9"/>
      <c r="Q1" s="73"/>
      <c r="R1" s="73"/>
      <c r="S1" s="73"/>
      <c r="T1" s="73"/>
      <c r="U1" s="48"/>
    </row>
    <row r="2" spans="1:46" s="2" customFormat="1" ht="59.4" customHeight="1">
      <c r="A2" s="1082" t="s">
        <v>2509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</row>
    <row r="3" spans="1:46" s="2" customFormat="1" ht="46.5" customHeight="1">
      <c r="A3" s="1098" t="s">
        <v>250</v>
      </c>
      <c r="B3" s="1092" t="s">
        <v>348</v>
      </c>
      <c r="C3" s="1090" t="s">
        <v>1673</v>
      </c>
      <c r="D3" s="1090" t="s">
        <v>1614</v>
      </c>
      <c r="E3" s="1090" t="s">
        <v>1020</v>
      </c>
      <c r="F3" s="1092" t="s">
        <v>1084</v>
      </c>
      <c r="G3" s="1092" t="s">
        <v>373</v>
      </c>
      <c r="H3" s="1092"/>
      <c r="I3" s="1092"/>
      <c r="J3" s="1112" t="s">
        <v>1890</v>
      </c>
      <c r="K3" s="1112"/>
      <c r="L3" s="1112"/>
      <c r="M3" s="1086" t="s">
        <v>1618</v>
      </c>
      <c r="N3" s="1086" t="s">
        <v>1617</v>
      </c>
      <c r="O3" s="1086" t="s">
        <v>1616</v>
      </c>
      <c r="P3" s="1086" t="s">
        <v>1615</v>
      </c>
      <c r="Q3" s="1104" t="s">
        <v>1675</v>
      </c>
      <c r="R3" s="1106" t="s">
        <v>1683</v>
      </c>
      <c r="S3" s="1113" t="s">
        <v>2028</v>
      </c>
      <c r="T3" s="1113" t="s">
        <v>2027</v>
      </c>
      <c r="U3" s="1088" t="s">
        <v>1032</v>
      </c>
      <c r="V3" s="1088" t="s">
        <v>1033</v>
      </c>
      <c r="W3" s="1108" t="s">
        <v>1661</v>
      </c>
      <c r="X3" s="1108" t="s">
        <v>1660</v>
      </c>
      <c r="Y3" s="1094" t="s">
        <v>1605</v>
      </c>
      <c r="Z3" s="1110" t="s">
        <v>481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46" s="2" customFormat="1" ht="63" customHeight="1">
      <c r="A4" s="1099"/>
      <c r="B4" s="1093"/>
      <c r="C4" s="1091"/>
      <c r="D4" s="1093"/>
      <c r="E4" s="1091"/>
      <c r="F4" s="1093"/>
      <c r="G4" s="100" t="s">
        <v>506</v>
      </c>
      <c r="H4" s="101" t="s">
        <v>507</v>
      </c>
      <c r="I4" s="101" t="s">
        <v>508</v>
      </c>
      <c r="J4" s="102" t="s">
        <v>1022</v>
      </c>
      <c r="K4" s="102" t="s">
        <v>1023</v>
      </c>
      <c r="L4" s="103" t="s">
        <v>1254</v>
      </c>
      <c r="M4" s="1087"/>
      <c r="N4" s="1087"/>
      <c r="O4" s="1087"/>
      <c r="P4" s="1087"/>
      <c r="Q4" s="1105"/>
      <c r="R4" s="1107"/>
      <c r="S4" s="1114"/>
      <c r="T4" s="1114"/>
      <c r="U4" s="1089"/>
      <c r="V4" s="1089"/>
      <c r="W4" s="1109"/>
      <c r="X4" s="1109"/>
      <c r="Y4" s="1095"/>
      <c r="Z4" s="1111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</row>
    <row r="5" spans="1:46" s="75" customFormat="1" ht="34.5" customHeight="1">
      <c r="A5" s="380" t="s">
        <v>436</v>
      </c>
      <c r="B5" s="123" t="s">
        <v>435</v>
      </c>
      <c r="C5" s="53" t="s">
        <v>1040</v>
      </c>
      <c r="D5" s="53" t="s">
        <v>1018</v>
      </c>
      <c r="E5" s="125" t="s">
        <v>1021</v>
      </c>
      <c r="F5" s="53" t="s">
        <v>1025</v>
      </c>
      <c r="G5" s="108">
        <v>20</v>
      </c>
      <c r="H5" s="109" t="s">
        <v>636</v>
      </c>
      <c r="I5" s="110" t="s">
        <v>637</v>
      </c>
      <c r="J5" s="20">
        <v>0.1</v>
      </c>
      <c r="K5" s="36">
        <v>0.4</v>
      </c>
      <c r="L5" s="125" t="s">
        <v>1042</v>
      </c>
      <c r="M5" s="455">
        <f>VLOOKUP($A5,'Изменение прайс-листа'!$A$2:$E$798,4,FALSE)</f>
        <v>540</v>
      </c>
      <c r="N5" s="455">
        <f>M5*1.2</f>
        <v>648</v>
      </c>
      <c r="O5" s="455">
        <f>$N5*$J5</f>
        <v>64.8</v>
      </c>
      <c r="P5" s="456">
        <f>$N5*$G5</f>
        <v>12960</v>
      </c>
      <c r="Q5" s="464"/>
      <c r="R5" s="121">
        <f>Q5*P5</f>
        <v>0</v>
      </c>
      <c r="S5" s="783">
        <f>ROUNDUP(X5/W5*Q5,0)</f>
        <v>0</v>
      </c>
      <c r="T5" s="784">
        <f>Q5/W5</f>
        <v>0</v>
      </c>
      <c r="U5" s="104" t="s">
        <v>1034</v>
      </c>
      <c r="V5" s="104" t="s">
        <v>1034</v>
      </c>
      <c r="W5" s="105">
        <v>24</v>
      </c>
      <c r="X5" s="34">
        <v>498.72</v>
      </c>
      <c r="Y5" s="106">
        <v>792</v>
      </c>
      <c r="Z5" s="1103" t="s">
        <v>1636</v>
      </c>
    </row>
    <row r="6" spans="1:46" ht="34.5" customHeight="1">
      <c r="A6" s="380" t="s">
        <v>434</v>
      </c>
      <c r="B6" s="123" t="s">
        <v>435</v>
      </c>
      <c r="C6" s="126" t="s">
        <v>1040</v>
      </c>
      <c r="D6" s="126" t="s">
        <v>1018</v>
      </c>
      <c r="E6" s="18" t="s">
        <v>1021</v>
      </c>
      <c r="F6" s="126" t="s">
        <v>1025</v>
      </c>
      <c r="G6" s="108">
        <v>10</v>
      </c>
      <c r="H6" s="109" t="s">
        <v>636</v>
      </c>
      <c r="I6" s="110" t="s">
        <v>637</v>
      </c>
      <c r="J6" s="17">
        <v>0.1</v>
      </c>
      <c r="K6" s="22">
        <v>0.4</v>
      </c>
      <c r="L6" s="18" t="s">
        <v>1042</v>
      </c>
      <c r="M6" s="455">
        <f>VLOOKUP($A6,'Изменение прайс-листа'!$A$2:$E$798,4,FALSE)</f>
        <v>536</v>
      </c>
      <c r="N6" s="455">
        <f t="shared" ref="N6:N136" si="0">M6*1.2</f>
        <v>643.19999999999993</v>
      </c>
      <c r="O6" s="455">
        <f t="shared" ref="O6:O136" si="1">$N6*$J6</f>
        <v>64.319999999999993</v>
      </c>
      <c r="P6" s="456">
        <f t="shared" ref="P6:P136" si="2">$N6*$G6</f>
        <v>6431.9999999999991</v>
      </c>
      <c r="Q6" s="464"/>
      <c r="R6" s="121">
        <f>Q6*P6</f>
        <v>0</v>
      </c>
      <c r="S6" s="783">
        <f t="shared" ref="S6:S71" si="3">ROUNDUP(X6/W6*Q6,0)</f>
        <v>0</v>
      </c>
      <c r="T6" s="784">
        <f t="shared" ref="T6:T71" si="4">Q6/W6</f>
        <v>0</v>
      </c>
      <c r="U6" s="104" t="s">
        <v>1034</v>
      </c>
      <c r="V6" s="25"/>
      <c r="W6" s="32">
        <v>60</v>
      </c>
      <c r="X6" s="32">
        <v>623.40000000000009</v>
      </c>
      <c r="Y6" s="44">
        <v>1740</v>
      </c>
      <c r="Z6" s="1103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70.349999999999994" customHeight="1">
      <c r="A7" s="380" t="s">
        <v>959</v>
      </c>
      <c r="B7" s="123" t="s">
        <v>960</v>
      </c>
      <c r="C7" s="126" t="s">
        <v>1041</v>
      </c>
      <c r="D7" s="126" t="s">
        <v>1019</v>
      </c>
      <c r="E7" s="18" t="s">
        <v>1021</v>
      </c>
      <c r="F7" s="126" t="s">
        <v>1026</v>
      </c>
      <c r="G7" s="111">
        <v>5</v>
      </c>
      <c r="H7" s="109" t="s">
        <v>636</v>
      </c>
      <c r="I7" s="110" t="s">
        <v>637</v>
      </c>
      <c r="J7" s="17">
        <v>0.02</v>
      </c>
      <c r="K7" s="22">
        <v>0.08</v>
      </c>
      <c r="L7" s="18" t="s">
        <v>1042</v>
      </c>
      <c r="M7" s="457">
        <f>VLOOKUP($A7,'Изменение прайс-листа'!$A$2:$E$798,4,FALSE)</f>
        <v>566</v>
      </c>
      <c r="N7" s="455">
        <f t="shared" si="0"/>
        <v>679.19999999999993</v>
      </c>
      <c r="O7" s="455">
        <f t="shared" si="1"/>
        <v>13.584</v>
      </c>
      <c r="P7" s="456">
        <f t="shared" si="2"/>
        <v>3395.9999999999995</v>
      </c>
      <c r="Q7" s="464"/>
      <c r="R7" s="121">
        <f t="shared" ref="R7:R136" si="5">Q7*P7</f>
        <v>0</v>
      </c>
      <c r="S7" s="783">
        <f t="shared" si="3"/>
        <v>0</v>
      </c>
      <c r="T7" s="784">
        <f t="shared" si="4"/>
        <v>0</v>
      </c>
      <c r="U7" s="25" t="s">
        <v>1034</v>
      </c>
      <c r="V7" s="25" t="s">
        <v>1034</v>
      </c>
      <c r="W7" s="32">
        <v>96</v>
      </c>
      <c r="X7" s="32">
        <v>498.72</v>
      </c>
      <c r="Y7" s="44">
        <v>3168</v>
      </c>
      <c r="Z7" s="99" t="s">
        <v>961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60.9" customHeight="1">
      <c r="A8" s="380" t="s">
        <v>1141</v>
      </c>
      <c r="B8" s="123" t="s">
        <v>953</v>
      </c>
      <c r="C8" s="53" t="s">
        <v>1040</v>
      </c>
      <c r="D8" s="53" t="s">
        <v>1018</v>
      </c>
      <c r="E8" s="125" t="s">
        <v>1021</v>
      </c>
      <c r="F8" s="53" t="s">
        <v>1027</v>
      </c>
      <c r="G8" s="111">
        <v>3</v>
      </c>
      <c r="H8" s="109" t="s">
        <v>636</v>
      </c>
      <c r="I8" s="110" t="s">
        <v>637</v>
      </c>
      <c r="J8" s="20">
        <v>0.01</v>
      </c>
      <c r="K8" s="36">
        <v>0.05</v>
      </c>
      <c r="L8" s="125" t="s">
        <v>1042</v>
      </c>
      <c r="M8" s="455">
        <f>VLOOKUP($A8,'Изменение прайс-листа'!$A$2:$E$798,4,FALSE)</f>
        <v>14448</v>
      </c>
      <c r="N8" s="455">
        <f t="shared" si="0"/>
        <v>17337.599999999999</v>
      </c>
      <c r="O8" s="455">
        <f t="shared" si="1"/>
        <v>173.37599999999998</v>
      </c>
      <c r="P8" s="456">
        <f t="shared" si="2"/>
        <v>52012.799999999996</v>
      </c>
      <c r="Q8" s="464"/>
      <c r="R8" s="121">
        <f t="shared" si="5"/>
        <v>0</v>
      </c>
      <c r="S8" s="783">
        <f t="shared" si="3"/>
        <v>0</v>
      </c>
      <c r="T8" s="784">
        <f t="shared" si="4"/>
        <v>0</v>
      </c>
      <c r="U8" s="26"/>
      <c r="V8" s="26"/>
      <c r="W8" s="32">
        <v>150</v>
      </c>
      <c r="X8" s="32">
        <v>469.35</v>
      </c>
      <c r="Y8" s="44">
        <v>4950</v>
      </c>
      <c r="Z8" s="99" t="s">
        <v>2004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50.1" customHeight="1">
      <c r="A9" s="381" t="s">
        <v>437</v>
      </c>
      <c r="B9" s="139" t="s">
        <v>438</v>
      </c>
      <c r="C9" s="140" t="s">
        <v>1040</v>
      </c>
      <c r="D9" s="140" t="s">
        <v>1019</v>
      </c>
      <c r="E9" s="141" t="s">
        <v>1021</v>
      </c>
      <c r="F9" s="140" t="s">
        <v>1028</v>
      </c>
      <c r="G9" s="142">
        <v>10</v>
      </c>
      <c r="H9" s="143" t="s">
        <v>636</v>
      </c>
      <c r="I9" s="144" t="s">
        <v>637</v>
      </c>
      <c r="J9" s="145">
        <v>0.15</v>
      </c>
      <c r="K9" s="146">
        <v>0.6</v>
      </c>
      <c r="L9" s="141" t="s">
        <v>1042</v>
      </c>
      <c r="M9" s="458">
        <f>VLOOKUP($A9,'Изменение прайс-листа'!$A$2:$E$798,4,FALSE)</f>
        <v>584</v>
      </c>
      <c r="N9" s="458">
        <f t="shared" si="0"/>
        <v>700.8</v>
      </c>
      <c r="O9" s="458">
        <f t="shared" si="1"/>
        <v>105.11999999999999</v>
      </c>
      <c r="P9" s="459">
        <f t="shared" si="2"/>
        <v>7008</v>
      </c>
      <c r="Q9" s="465"/>
      <c r="R9" s="148">
        <f t="shared" si="5"/>
        <v>0</v>
      </c>
      <c r="S9" s="783">
        <f t="shared" si="3"/>
        <v>0</v>
      </c>
      <c r="T9" s="784">
        <f t="shared" si="4"/>
        <v>0</v>
      </c>
      <c r="U9" s="26"/>
      <c r="V9" s="149"/>
      <c r="W9" s="150">
        <v>60</v>
      </c>
      <c r="X9" s="150">
        <v>653.40000000000009</v>
      </c>
      <c r="Y9" s="151">
        <v>1680</v>
      </c>
      <c r="Z9" s="152" t="s">
        <v>2005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ht="70.5" customHeight="1">
      <c r="A10" s="380" t="s">
        <v>1696</v>
      </c>
      <c r="B10" s="123" t="s">
        <v>1697</v>
      </c>
      <c r="C10" s="53" t="s">
        <v>1040</v>
      </c>
      <c r="D10" s="53" t="s">
        <v>1019</v>
      </c>
      <c r="E10" s="125" t="s">
        <v>1021</v>
      </c>
      <c r="F10" s="53" t="s">
        <v>1028</v>
      </c>
      <c r="G10" s="111" t="s">
        <v>478</v>
      </c>
      <c r="H10" s="109" t="s">
        <v>636</v>
      </c>
      <c r="I10" s="110" t="s">
        <v>637</v>
      </c>
      <c r="J10" s="20">
        <v>0.1</v>
      </c>
      <c r="K10" s="36">
        <v>0.2</v>
      </c>
      <c r="L10" s="125" t="s">
        <v>1042</v>
      </c>
      <c r="M10" s="455">
        <f>VLOOKUP($A10,'Изменение прайс-листа'!$A$2:$E$798,4,FALSE)</f>
        <v>720</v>
      </c>
      <c r="N10" s="455">
        <f t="shared" si="0"/>
        <v>864</v>
      </c>
      <c r="O10" s="455">
        <f t="shared" si="1"/>
        <v>86.4</v>
      </c>
      <c r="P10" s="456">
        <f t="shared" si="2"/>
        <v>12960</v>
      </c>
      <c r="Q10" s="464"/>
      <c r="R10" s="121">
        <f t="shared" si="5"/>
        <v>0</v>
      </c>
      <c r="S10" s="783">
        <f t="shared" si="3"/>
        <v>0</v>
      </c>
      <c r="T10" s="784">
        <f t="shared" si="4"/>
        <v>0</v>
      </c>
      <c r="U10" s="682" t="s">
        <v>1034</v>
      </c>
      <c r="V10" s="149" t="s">
        <v>1034</v>
      </c>
      <c r="W10" s="32">
        <v>24</v>
      </c>
      <c r="X10" s="32">
        <v>463.2</v>
      </c>
      <c r="Y10" s="44">
        <v>792</v>
      </c>
      <c r="Z10" s="489" t="s">
        <v>2006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s="1" customFormat="1" ht="40.35" customHeight="1">
      <c r="A11" s="382" t="s">
        <v>433</v>
      </c>
      <c r="B11" s="153" t="s">
        <v>432</v>
      </c>
      <c r="C11" s="154" t="s">
        <v>1040</v>
      </c>
      <c r="D11" s="155" t="s">
        <v>1018</v>
      </c>
      <c r="E11" s="156" t="s">
        <v>1021</v>
      </c>
      <c r="F11" s="154" t="s">
        <v>1029</v>
      </c>
      <c r="G11" s="157">
        <v>20</v>
      </c>
      <c r="H11" s="158" t="s">
        <v>636</v>
      </c>
      <c r="I11" s="159" t="s">
        <v>637</v>
      </c>
      <c r="J11" s="160">
        <v>0.2</v>
      </c>
      <c r="K11" s="161">
        <v>0.6</v>
      </c>
      <c r="L11" s="156" t="s">
        <v>1042</v>
      </c>
      <c r="M11" s="460">
        <f>VLOOKUP($A11,'Изменение прайс-листа'!$A$2:$E$798,4,FALSE)</f>
        <v>2078</v>
      </c>
      <c r="N11" s="460">
        <f t="shared" si="0"/>
        <v>2493.6</v>
      </c>
      <c r="O11" s="460">
        <f t="shared" si="1"/>
        <v>498.72</v>
      </c>
      <c r="P11" s="461">
        <f t="shared" si="2"/>
        <v>49872</v>
      </c>
      <c r="Q11" s="466"/>
      <c r="R11" s="163">
        <f t="shared" si="5"/>
        <v>0</v>
      </c>
      <c r="S11" s="783">
        <f t="shared" si="3"/>
        <v>0</v>
      </c>
      <c r="T11" s="784">
        <f t="shared" si="4"/>
        <v>0</v>
      </c>
      <c r="U11" s="682" t="s">
        <v>1034</v>
      </c>
      <c r="V11" s="26"/>
      <c r="W11" s="164">
        <v>24</v>
      </c>
      <c r="X11" s="164">
        <v>408</v>
      </c>
      <c r="Y11" s="165">
        <v>792</v>
      </c>
      <c r="Z11" s="1096" t="s">
        <v>1637</v>
      </c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46" s="1" customFormat="1" ht="40.35" customHeight="1">
      <c r="A12" s="383" t="s">
        <v>431</v>
      </c>
      <c r="B12" s="127" t="s">
        <v>432</v>
      </c>
      <c r="C12" s="126" t="s">
        <v>1040</v>
      </c>
      <c r="D12" s="128" t="s">
        <v>1018</v>
      </c>
      <c r="E12" s="18" t="s">
        <v>1021</v>
      </c>
      <c r="F12" s="126" t="s">
        <v>1029</v>
      </c>
      <c r="G12" s="112">
        <v>10</v>
      </c>
      <c r="H12" s="113" t="s">
        <v>636</v>
      </c>
      <c r="I12" s="114" t="s">
        <v>637</v>
      </c>
      <c r="J12" s="54">
        <v>0.2</v>
      </c>
      <c r="K12" s="21">
        <v>0.6</v>
      </c>
      <c r="L12" s="18" t="s">
        <v>1042</v>
      </c>
      <c r="M12" s="455">
        <f>VLOOKUP($A12,'Изменение прайс-листа'!$A$2:$E$798,4,FALSE)</f>
        <v>2262</v>
      </c>
      <c r="N12" s="455">
        <f t="shared" si="0"/>
        <v>2714.4</v>
      </c>
      <c r="O12" s="455">
        <f t="shared" si="1"/>
        <v>542.88</v>
      </c>
      <c r="P12" s="456">
        <f t="shared" si="2"/>
        <v>27144</v>
      </c>
      <c r="Q12" s="464"/>
      <c r="R12" s="121">
        <f t="shared" si="5"/>
        <v>0</v>
      </c>
      <c r="S12" s="783">
        <f t="shared" si="3"/>
        <v>0</v>
      </c>
      <c r="T12" s="784">
        <f t="shared" si="4"/>
        <v>0</v>
      </c>
      <c r="U12" s="682"/>
      <c r="V12" s="25"/>
      <c r="W12" s="32">
        <v>50</v>
      </c>
      <c r="X12" s="32">
        <v>425</v>
      </c>
      <c r="Y12" s="44">
        <v>1650</v>
      </c>
      <c r="Z12" s="108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</row>
    <row r="13" spans="1:46" ht="35.1" customHeight="1">
      <c r="A13" s="380" t="s">
        <v>442</v>
      </c>
      <c r="B13" s="123" t="s">
        <v>443</v>
      </c>
      <c r="C13" s="126" t="s">
        <v>1040</v>
      </c>
      <c r="D13" s="126" t="s">
        <v>1019</v>
      </c>
      <c r="E13" s="18" t="s">
        <v>1024</v>
      </c>
      <c r="F13" s="126" t="s">
        <v>1026</v>
      </c>
      <c r="G13" s="108">
        <v>5</v>
      </c>
      <c r="H13" s="109" t="s">
        <v>636</v>
      </c>
      <c r="I13" s="110" t="s">
        <v>441</v>
      </c>
      <c r="J13" s="17">
        <v>0.1</v>
      </c>
      <c r="K13" s="22">
        <v>0.4</v>
      </c>
      <c r="L13" s="18" t="s">
        <v>1042</v>
      </c>
      <c r="M13" s="455">
        <f>VLOOKUP($A13,'Изменение прайс-листа'!$A$2:$E$798,4,FALSE)</f>
        <v>2110</v>
      </c>
      <c r="N13" s="455">
        <f t="shared" si="0"/>
        <v>2532</v>
      </c>
      <c r="O13" s="455">
        <f t="shared" si="1"/>
        <v>253.20000000000002</v>
      </c>
      <c r="P13" s="456">
        <f t="shared" si="2"/>
        <v>12660</v>
      </c>
      <c r="Q13" s="464"/>
      <c r="R13" s="121">
        <f t="shared" si="5"/>
        <v>0</v>
      </c>
      <c r="S13" s="783">
        <f t="shared" si="3"/>
        <v>0</v>
      </c>
      <c r="T13" s="784">
        <f t="shared" si="4"/>
        <v>0</v>
      </c>
      <c r="U13" s="682" t="s">
        <v>1034</v>
      </c>
      <c r="V13" s="25"/>
      <c r="W13" s="32">
        <v>60</v>
      </c>
      <c r="X13" s="32">
        <v>367.8</v>
      </c>
      <c r="Y13" s="44">
        <v>1980</v>
      </c>
      <c r="Z13" s="687" t="s">
        <v>475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ht="35.1" customHeight="1">
      <c r="A14" s="380" t="s">
        <v>439</v>
      </c>
      <c r="B14" s="123" t="s">
        <v>440</v>
      </c>
      <c r="C14" s="126" t="s">
        <v>1040</v>
      </c>
      <c r="D14" s="126" t="s">
        <v>1018</v>
      </c>
      <c r="E14" s="18" t="s">
        <v>1024</v>
      </c>
      <c r="F14" s="126" t="s">
        <v>1029</v>
      </c>
      <c r="G14" s="108" t="s">
        <v>201</v>
      </c>
      <c r="H14" s="109" t="s">
        <v>636</v>
      </c>
      <c r="I14" s="110" t="s">
        <v>441</v>
      </c>
      <c r="J14" s="17">
        <v>0.13</v>
      </c>
      <c r="K14" s="22">
        <v>0.15</v>
      </c>
      <c r="L14" s="18" t="s">
        <v>1042</v>
      </c>
      <c r="M14" s="455">
        <f>VLOOKUP($A14,'Изменение прайс-листа'!$A$2:$E$798,4,FALSE)</f>
        <v>3306</v>
      </c>
      <c r="N14" s="455">
        <f t="shared" si="0"/>
        <v>3967.2</v>
      </c>
      <c r="O14" s="455">
        <f t="shared" si="1"/>
        <v>515.73599999999999</v>
      </c>
      <c r="P14" s="456">
        <f t="shared" si="2"/>
        <v>49590</v>
      </c>
      <c r="Q14" s="464"/>
      <c r="R14" s="121">
        <f t="shared" si="5"/>
        <v>0</v>
      </c>
      <c r="S14" s="783">
        <f t="shared" si="3"/>
        <v>0</v>
      </c>
      <c r="T14" s="784">
        <f t="shared" si="4"/>
        <v>0</v>
      </c>
      <c r="U14" s="26"/>
      <c r="V14" s="25"/>
      <c r="W14" s="32">
        <v>24</v>
      </c>
      <c r="X14" s="32">
        <v>454.20000000000005</v>
      </c>
      <c r="Y14" s="44">
        <v>792</v>
      </c>
      <c r="Z14" s="556" t="s">
        <v>92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ht="40.35" customHeight="1">
      <c r="A15" s="384" t="s">
        <v>151</v>
      </c>
      <c r="B15" s="122" t="s">
        <v>93</v>
      </c>
      <c r="C15" s="126" t="s">
        <v>1040</v>
      </c>
      <c r="D15" s="129" t="s">
        <v>1030</v>
      </c>
      <c r="E15" s="130" t="s">
        <v>1031</v>
      </c>
      <c r="F15" s="126" t="s">
        <v>1029</v>
      </c>
      <c r="G15" s="112" t="s">
        <v>826</v>
      </c>
      <c r="H15" s="113" t="s">
        <v>636</v>
      </c>
      <c r="I15" s="114" t="s">
        <v>456</v>
      </c>
      <c r="J15" s="18">
        <v>0.08</v>
      </c>
      <c r="K15" s="23">
        <v>0.1</v>
      </c>
      <c r="L15" s="18" t="s">
        <v>1042</v>
      </c>
      <c r="M15" s="455">
        <f>VLOOKUP($A15,'Изменение прайс-листа'!$A$2:$E$798,4,FALSE)</f>
        <v>4224</v>
      </c>
      <c r="N15" s="455">
        <f t="shared" si="0"/>
        <v>5068.8</v>
      </c>
      <c r="O15" s="455">
        <f t="shared" si="1"/>
        <v>405.50400000000002</v>
      </c>
      <c r="P15" s="456">
        <f t="shared" si="2"/>
        <v>12672</v>
      </c>
      <c r="Q15" s="464"/>
      <c r="R15" s="121">
        <f t="shared" si="5"/>
        <v>0</v>
      </c>
      <c r="S15" s="783">
        <f t="shared" si="3"/>
        <v>0</v>
      </c>
      <c r="T15" s="784">
        <f t="shared" si="4"/>
        <v>0</v>
      </c>
      <c r="U15" s="25" t="s">
        <v>1034</v>
      </c>
      <c r="V15" s="25"/>
      <c r="W15" s="32">
        <v>144</v>
      </c>
      <c r="X15" s="32">
        <v>575.71199999999999</v>
      </c>
      <c r="Y15" s="44">
        <v>4464</v>
      </c>
      <c r="Z15" s="1103" t="s">
        <v>717</v>
      </c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ht="40.35" customHeight="1">
      <c r="A16" s="380" t="s">
        <v>962</v>
      </c>
      <c r="B16" s="123" t="s">
        <v>963</v>
      </c>
      <c r="C16" s="126" t="s">
        <v>1040</v>
      </c>
      <c r="D16" s="129" t="s">
        <v>1030</v>
      </c>
      <c r="E16" s="130" t="s">
        <v>1031</v>
      </c>
      <c r="F16" s="126" t="s">
        <v>1029</v>
      </c>
      <c r="G16" s="108">
        <v>2.5</v>
      </c>
      <c r="H16" s="109" t="s">
        <v>636</v>
      </c>
      <c r="I16" s="110" t="s">
        <v>613</v>
      </c>
      <c r="J16" s="18">
        <v>0.08</v>
      </c>
      <c r="K16" s="23">
        <v>0.1</v>
      </c>
      <c r="L16" s="18" t="s">
        <v>1042</v>
      </c>
      <c r="M16" s="455">
        <f>VLOOKUP($A16,'Изменение прайс-листа'!$A$2:$E$798,4,FALSE)</f>
        <v>4224</v>
      </c>
      <c r="N16" s="455">
        <f t="shared" si="0"/>
        <v>5068.8</v>
      </c>
      <c r="O16" s="455">
        <f t="shared" si="1"/>
        <v>405.50400000000002</v>
      </c>
      <c r="P16" s="456">
        <f t="shared" si="2"/>
        <v>12672</v>
      </c>
      <c r="Q16" s="497"/>
      <c r="R16" s="121">
        <f t="shared" si="5"/>
        <v>0</v>
      </c>
      <c r="S16" s="783">
        <f t="shared" si="3"/>
        <v>0</v>
      </c>
      <c r="T16" s="784">
        <f t="shared" si="4"/>
        <v>0</v>
      </c>
      <c r="U16" s="55"/>
      <c r="V16" s="55"/>
      <c r="W16" s="34">
        <v>144</v>
      </c>
      <c r="X16" s="33">
        <v>575.71199999999999</v>
      </c>
      <c r="Y16" s="44">
        <v>4464</v>
      </c>
      <c r="Z16" s="1103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ht="35.1" customHeight="1">
      <c r="A17" s="380" t="s">
        <v>776</v>
      </c>
      <c r="B17" s="123" t="s">
        <v>775</v>
      </c>
      <c r="C17" s="126" t="s">
        <v>1040</v>
      </c>
      <c r="D17" s="126" t="s">
        <v>1019</v>
      </c>
      <c r="E17" s="18" t="s">
        <v>1037</v>
      </c>
      <c r="F17" s="131" t="s">
        <v>1036</v>
      </c>
      <c r="G17" s="108">
        <v>20</v>
      </c>
      <c r="H17" s="109" t="s">
        <v>636</v>
      </c>
      <c r="I17" s="110" t="s">
        <v>637</v>
      </c>
      <c r="J17" s="18">
        <v>0.15</v>
      </c>
      <c r="K17" s="22">
        <v>0.3</v>
      </c>
      <c r="L17" s="18" t="s">
        <v>1042</v>
      </c>
      <c r="M17" s="455">
        <f>VLOOKUP($A17,'Изменение прайс-листа'!$A$2:$E$798,4,FALSE)</f>
        <v>468</v>
      </c>
      <c r="N17" s="455">
        <f t="shared" ref="N17:N38" si="6">M17*1.2</f>
        <v>561.6</v>
      </c>
      <c r="O17" s="455">
        <f t="shared" ref="O17:O55" si="7">$N17*$J17</f>
        <v>84.24</v>
      </c>
      <c r="P17" s="456">
        <f t="shared" ref="P17:P55" si="8">$N17*$G17</f>
        <v>11232</v>
      </c>
      <c r="Q17" s="464"/>
      <c r="R17" s="121">
        <f t="shared" ref="R17:R38" si="9">Q17*P17</f>
        <v>0</v>
      </c>
      <c r="S17" s="783">
        <f t="shared" si="3"/>
        <v>0</v>
      </c>
      <c r="T17" s="784">
        <f t="shared" si="4"/>
        <v>0</v>
      </c>
      <c r="U17" s="25" t="s">
        <v>1034</v>
      </c>
      <c r="V17" s="26"/>
      <c r="W17" s="32">
        <v>24</v>
      </c>
      <c r="X17" s="32">
        <v>498.72</v>
      </c>
      <c r="Y17" s="44">
        <v>792</v>
      </c>
      <c r="Z17" s="1080" t="s">
        <v>716</v>
      </c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s="1" customFormat="1" ht="35.1" customHeight="1">
      <c r="A18" s="380" t="s">
        <v>774</v>
      </c>
      <c r="B18" s="123" t="s">
        <v>775</v>
      </c>
      <c r="C18" s="126" t="s">
        <v>1040</v>
      </c>
      <c r="D18" s="126" t="s">
        <v>1019</v>
      </c>
      <c r="E18" s="18" t="s">
        <v>1037</v>
      </c>
      <c r="F18" s="131" t="s">
        <v>1036</v>
      </c>
      <c r="G18" s="108">
        <v>10</v>
      </c>
      <c r="H18" s="109" t="s">
        <v>636</v>
      </c>
      <c r="I18" s="110" t="s">
        <v>637</v>
      </c>
      <c r="J18" s="18">
        <v>0.15</v>
      </c>
      <c r="K18" s="22">
        <v>0.3</v>
      </c>
      <c r="L18" s="18" t="s">
        <v>1042</v>
      </c>
      <c r="M18" s="455">
        <f>VLOOKUP($A18,'Изменение прайс-листа'!$A$2:$E$798,4,FALSE)</f>
        <v>480</v>
      </c>
      <c r="N18" s="455">
        <f t="shared" si="6"/>
        <v>576</v>
      </c>
      <c r="O18" s="455">
        <f t="shared" si="7"/>
        <v>86.399999999999991</v>
      </c>
      <c r="P18" s="456">
        <f t="shared" si="8"/>
        <v>5760</v>
      </c>
      <c r="Q18" s="464"/>
      <c r="R18" s="121">
        <f t="shared" si="9"/>
        <v>0</v>
      </c>
      <c r="S18" s="783">
        <f t="shared" si="3"/>
        <v>0</v>
      </c>
      <c r="T18" s="784">
        <f t="shared" si="4"/>
        <v>0</v>
      </c>
      <c r="U18" s="104"/>
      <c r="V18" s="26"/>
      <c r="W18" s="32">
        <v>60</v>
      </c>
      <c r="X18" s="32">
        <v>623.40000000000009</v>
      </c>
      <c r="Y18" s="44">
        <v>1740</v>
      </c>
      <c r="Z18" s="108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</row>
    <row r="19" spans="1:46" ht="60" customHeight="1">
      <c r="A19" s="380" t="s">
        <v>553</v>
      </c>
      <c r="B19" s="123" t="s">
        <v>812</v>
      </c>
      <c r="C19" s="53" t="s">
        <v>1041</v>
      </c>
      <c r="D19" s="53" t="s">
        <v>1018</v>
      </c>
      <c r="E19" s="125" t="s">
        <v>1070</v>
      </c>
      <c r="F19" s="53" t="s">
        <v>1046</v>
      </c>
      <c r="G19" s="108" t="s">
        <v>448</v>
      </c>
      <c r="H19" s="109" t="s">
        <v>447</v>
      </c>
      <c r="I19" s="110" t="s">
        <v>839</v>
      </c>
      <c r="J19" s="20">
        <v>5</v>
      </c>
      <c r="K19" s="27">
        <v>6</v>
      </c>
      <c r="L19" s="537" t="s">
        <v>1038</v>
      </c>
      <c r="M19" s="455">
        <f>VLOOKUP($A19,'Изменение прайс-листа'!$A$2:$E$798,4,FALSE)</f>
        <v>60</v>
      </c>
      <c r="N19" s="455">
        <f t="shared" si="6"/>
        <v>72</v>
      </c>
      <c r="O19" s="455">
        <f t="shared" si="7"/>
        <v>360</v>
      </c>
      <c r="P19" s="456">
        <f t="shared" si="8"/>
        <v>1800</v>
      </c>
      <c r="Q19" s="464"/>
      <c r="R19" s="121">
        <f t="shared" si="9"/>
        <v>0</v>
      </c>
      <c r="S19" s="783">
        <f t="shared" si="3"/>
        <v>0</v>
      </c>
      <c r="T19" s="784">
        <f t="shared" si="4"/>
        <v>0</v>
      </c>
      <c r="U19" s="25" t="s">
        <v>1034</v>
      </c>
      <c r="V19" s="26"/>
      <c r="W19" s="32">
        <v>42</v>
      </c>
      <c r="X19" s="32">
        <v>1054.2</v>
      </c>
      <c r="Y19" s="44">
        <v>780</v>
      </c>
      <c r="Z19" s="96" t="s">
        <v>991</v>
      </c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ht="62.25" customHeight="1">
      <c r="A20" s="380" t="s">
        <v>1005</v>
      </c>
      <c r="B20" s="123" t="s">
        <v>1006</v>
      </c>
      <c r="C20" s="126" t="s">
        <v>1041</v>
      </c>
      <c r="D20" s="53" t="s">
        <v>1018</v>
      </c>
      <c r="E20" s="18" t="s">
        <v>1070</v>
      </c>
      <c r="F20" s="126" t="s">
        <v>1046</v>
      </c>
      <c r="G20" s="108" t="s">
        <v>448</v>
      </c>
      <c r="H20" s="109" t="s">
        <v>447</v>
      </c>
      <c r="I20" s="110" t="s">
        <v>839</v>
      </c>
      <c r="J20" s="17">
        <v>5.2</v>
      </c>
      <c r="K20" s="22">
        <v>7.4</v>
      </c>
      <c r="L20" s="18" t="s">
        <v>1038</v>
      </c>
      <c r="M20" s="457">
        <f>VLOOKUP($A20,'Изменение прайс-листа'!$A$2:$E$798,4,FALSE)</f>
        <v>38</v>
      </c>
      <c r="N20" s="455">
        <f t="shared" si="6"/>
        <v>45.6</v>
      </c>
      <c r="O20" s="455">
        <f t="shared" si="7"/>
        <v>237.12</v>
      </c>
      <c r="P20" s="456">
        <f t="shared" si="8"/>
        <v>1140</v>
      </c>
      <c r="Q20" s="464"/>
      <c r="R20" s="121">
        <f t="shared" si="9"/>
        <v>0</v>
      </c>
      <c r="S20" s="783">
        <f t="shared" si="3"/>
        <v>0</v>
      </c>
      <c r="T20" s="784">
        <f t="shared" si="4"/>
        <v>0</v>
      </c>
      <c r="U20" s="104" t="s">
        <v>1034</v>
      </c>
      <c r="V20" s="26"/>
      <c r="W20" s="32">
        <v>42</v>
      </c>
      <c r="X20" s="32">
        <v>1054.2</v>
      </c>
      <c r="Y20" s="44">
        <v>780</v>
      </c>
      <c r="Z20" s="491" t="s">
        <v>1007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46" ht="63" customHeight="1">
      <c r="A21" s="380" t="s">
        <v>251</v>
      </c>
      <c r="B21" s="123" t="s">
        <v>252</v>
      </c>
      <c r="C21" s="133" t="s">
        <v>1040</v>
      </c>
      <c r="D21" s="53" t="s">
        <v>1018</v>
      </c>
      <c r="E21" s="45" t="s">
        <v>1070</v>
      </c>
      <c r="F21" s="133" t="s">
        <v>1071</v>
      </c>
      <c r="G21" s="108" t="s">
        <v>615</v>
      </c>
      <c r="H21" s="109" t="s">
        <v>152</v>
      </c>
      <c r="I21" s="110" t="s">
        <v>703</v>
      </c>
      <c r="J21" s="20">
        <v>0.13</v>
      </c>
      <c r="K21" s="27">
        <v>0.25</v>
      </c>
      <c r="L21" s="18" t="s">
        <v>1057</v>
      </c>
      <c r="M21" s="455">
        <f>VLOOKUP($A21,'Изменение прайс-листа'!$A$2:$E$798,4,FALSE)</f>
        <v>2712</v>
      </c>
      <c r="N21" s="455">
        <f t="shared" si="6"/>
        <v>3254.4</v>
      </c>
      <c r="O21" s="455">
        <f t="shared" si="7"/>
        <v>423.072</v>
      </c>
      <c r="P21" s="456">
        <f t="shared" si="8"/>
        <v>3254.4</v>
      </c>
      <c r="Q21" s="464"/>
      <c r="R21" s="121">
        <f t="shared" si="9"/>
        <v>0</v>
      </c>
      <c r="S21" s="783">
        <f t="shared" si="3"/>
        <v>0</v>
      </c>
      <c r="T21" s="784">
        <f t="shared" si="4"/>
        <v>0</v>
      </c>
      <c r="U21" s="55"/>
      <c r="V21" s="55"/>
      <c r="W21" s="32">
        <v>504</v>
      </c>
      <c r="X21" s="32">
        <v>452.08800000000002</v>
      </c>
      <c r="Y21" s="44">
        <v>16632</v>
      </c>
      <c r="Z21" s="60" t="s">
        <v>1646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46" s="1" customFormat="1" ht="66.75" customHeight="1">
      <c r="A22" s="380" t="s">
        <v>1127</v>
      </c>
      <c r="B22" s="123" t="s">
        <v>555</v>
      </c>
      <c r="C22" s="53" t="s">
        <v>1040</v>
      </c>
      <c r="D22" s="53" t="s">
        <v>1019</v>
      </c>
      <c r="E22" s="125" t="s">
        <v>1070</v>
      </c>
      <c r="F22" s="53" t="s">
        <v>1026</v>
      </c>
      <c r="G22" s="108" t="s">
        <v>805</v>
      </c>
      <c r="H22" s="109" t="s">
        <v>447</v>
      </c>
      <c r="I22" s="110" t="s">
        <v>441</v>
      </c>
      <c r="J22" s="20">
        <v>0.5</v>
      </c>
      <c r="K22" s="36">
        <v>1.5</v>
      </c>
      <c r="L22" s="125" t="s">
        <v>1038</v>
      </c>
      <c r="M22" s="455">
        <f>VLOOKUP($A22,'Изменение прайс-листа'!$A$2:$E$798,4,FALSE)</f>
        <v>1496</v>
      </c>
      <c r="N22" s="455">
        <f t="shared" si="6"/>
        <v>1795.2</v>
      </c>
      <c r="O22" s="455">
        <f t="shared" si="7"/>
        <v>897.6</v>
      </c>
      <c r="P22" s="456">
        <f t="shared" si="8"/>
        <v>28723.200000000001</v>
      </c>
      <c r="Q22" s="464"/>
      <c r="R22" s="121">
        <f t="shared" si="9"/>
        <v>0</v>
      </c>
      <c r="S22" s="783">
        <f t="shared" si="3"/>
        <v>0</v>
      </c>
      <c r="T22" s="784">
        <f t="shared" si="4"/>
        <v>0</v>
      </c>
      <c r="U22" s="55"/>
      <c r="V22" s="55"/>
      <c r="W22" s="34">
        <v>36</v>
      </c>
      <c r="X22" s="34">
        <v>902.69999999999993</v>
      </c>
      <c r="Y22" s="44">
        <v>714</v>
      </c>
      <c r="Z22" s="58" t="s">
        <v>89</v>
      </c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</row>
    <row r="23" spans="1:46" ht="69" customHeight="1">
      <c r="A23" s="380" t="s">
        <v>813</v>
      </c>
      <c r="B23" s="123" t="s">
        <v>90</v>
      </c>
      <c r="C23" s="133" t="s">
        <v>1040</v>
      </c>
      <c r="D23" s="133" t="s">
        <v>1018</v>
      </c>
      <c r="E23" s="125" t="s">
        <v>1070</v>
      </c>
      <c r="F23" s="133" t="s">
        <v>1026</v>
      </c>
      <c r="G23" s="108" t="s">
        <v>633</v>
      </c>
      <c r="H23" s="109" t="s">
        <v>447</v>
      </c>
      <c r="I23" s="110" t="s">
        <v>441</v>
      </c>
      <c r="J23" s="19">
        <v>1</v>
      </c>
      <c r="K23" s="57">
        <v>1.5</v>
      </c>
      <c r="L23" s="45" t="s">
        <v>1038</v>
      </c>
      <c r="M23" s="455">
        <f>VLOOKUP($A23,'Изменение прайс-листа'!$A$2:$E$798,4,FALSE)</f>
        <v>764</v>
      </c>
      <c r="N23" s="455">
        <f t="shared" si="6"/>
        <v>916.8</v>
      </c>
      <c r="O23" s="455">
        <f t="shared" si="7"/>
        <v>916.8</v>
      </c>
      <c r="P23" s="456">
        <f t="shared" si="8"/>
        <v>18336</v>
      </c>
      <c r="Q23" s="464"/>
      <c r="R23" s="121">
        <f t="shared" si="9"/>
        <v>0</v>
      </c>
      <c r="S23" s="783">
        <f t="shared" si="3"/>
        <v>0</v>
      </c>
      <c r="T23" s="784">
        <f t="shared" si="4"/>
        <v>0</v>
      </c>
      <c r="U23" s="26"/>
      <c r="V23" s="26"/>
      <c r="W23" s="32">
        <v>36</v>
      </c>
      <c r="X23" s="32">
        <v>902.69999999999993</v>
      </c>
      <c r="Y23" s="44">
        <v>891</v>
      </c>
      <c r="Z23" s="58" t="s">
        <v>484</v>
      </c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46" ht="52.5" customHeight="1">
      <c r="A24" s="380" t="s">
        <v>1583</v>
      </c>
      <c r="B24" s="123" t="s">
        <v>1584</v>
      </c>
      <c r="C24" s="133" t="s">
        <v>1040</v>
      </c>
      <c r="D24" s="53" t="s">
        <v>1018</v>
      </c>
      <c r="E24" s="125" t="s">
        <v>1585</v>
      </c>
      <c r="F24" s="53" t="s">
        <v>1071</v>
      </c>
      <c r="G24" s="108" t="s">
        <v>615</v>
      </c>
      <c r="H24" s="109" t="s">
        <v>152</v>
      </c>
      <c r="I24" s="110" t="s">
        <v>703</v>
      </c>
      <c r="J24" s="20">
        <v>0.05</v>
      </c>
      <c r="K24" s="36">
        <v>0.25</v>
      </c>
      <c r="L24" s="537" t="s">
        <v>1057</v>
      </c>
      <c r="M24" s="455">
        <f>VLOOKUP($A24,'Изменение прайс-листа'!$A$2:$E$798,4,FALSE)</f>
        <v>2296</v>
      </c>
      <c r="N24" s="455">
        <f t="shared" si="6"/>
        <v>2755.2</v>
      </c>
      <c r="O24" s="455">
        <f t="shared" si="7"/>
        <v>137.76</v>
      </c>
      <c r="P24" s="456">
        <f t="shared" si="8"/>
        <v>2755.2</v>
      </c>
      <c r="Q24" s="464"/>
      <c r="R24" s="121">
        <f t="shared" si="9"/>
        <v>0</v>
      </c>
      <c r="S24" s="783">
        <f t="shared" si="3"/>
        <v>0</v>
      </c>
      <c r="T24" s="784">
        <f t="shared" si="4"/>
        <v>0</v>
      </c>
      <c r="U24" s="25" t="s">
        <v>1034</v>
      </c>
      <c r="V24" s="55"/>
      <c r="W24" s="34">
        <v>504</v>
      </c>
      <c r="X24" s="33">
        <v>452.08800000000002</v>
      </c>
      <c r="Y24" s="44">
        <v>16632</v>
      </c>
      <c r="Z24" s="59" t="s">
        <v>1854</v>
      </c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46" ht="62.25" customHeight="1">
      <c r="A25" s="380" t="s">
        <v>554</v>
      </c>
      <c r="B25" s="123" t="s">
        <v>547</v>
      </c>
      <c r="C25" s="126" t="s">
        <v>1041</v>
      </c>
      <c r="D25" s="53" t="s">
        <v>1018</v>
      </c>
      <c r="E25" s="18" t="s">
        <v>1069</v>
      </c>
      <c r="F25" s="126" t="s">
        <v>1046</v>
      </c>
      <c r="G25" s="108" t="s">
        <v>448</v>
      </c>
      <c r="H25" s="109" t="s">
        <v>447</v>
      </c>
      <c r="I25" s="110" t="s">
        <v>839</v>
      </c>
      <c r="J25" s="17">
        <v>4.5</v>
      </c>
      <c r="K25" s="22">
        <v>6</v>
      </c>
      <c r="L25" s="18" t="s">
        <v>1038</v>
      </c>
      <c r="M25" s="457">
        <f>VLOOKUP($A25,'Изменение прайс-листа'!$A$2:$E$798,4,FALSE)</f>
        <v>64</v>
      </c>
      <c r="N25" s="455">
        <f t="shared" si="6"/>
        <v>76.8</v>
      </c>
      <c r="O25" s="455">
        <f t="shared" si="7"/>
        <v>345.59999999999997</v>
      </c>
      <c r="P25" s="456">
        <f t="shared" si="8"/>
        <v>1920</v>
      </c>
      <c r="Q25" s="464"/>
      <c r="R25" s="121">
        <f t="shared" si="9"/>
        <v>0</v>
      </c>
      <c r="S25" s="783">
        <f t="shared" si="3"/>
        <v>0</v>
      </c>
      <c r="T25" s="784">
        <f t="shared" si="4"/>
        <v>0</v>
      </c>
      <c r="U25" s="25" t="s">
        <v>1034</v>
      </c>
      <c r="V25" s="26"/>
      <c r="W25" s="34">
        <v>42</v>
      </c>
      <c r="X25" s="33">
        <v>1054.2</v>
      </c>
      <c r="Y25" s="44">
        <v>780</v>
      </c>
      <c r="Z25" s="16" t="s">
        <v>1846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46" ht="60" customHeight="1">
      <c r="A26" s="380" t="s">
        <v>885</v>
      </c>
      <c r="B26" s="123" t="s">
        <v>884</v>
      </c>
      <c r="C26" s="126" t="s">
        <v>1041</v>
      </c>
      <c r="D26" s="53" t="s">
        <v>1018</v>
      </c>
      <c r="E26" s="18" t="s">
        <v>1069</v>
      </c>
      <c r="F26" s="53" t="s">
        <v>1046</v>
      </c>
      <c r="G26" s="108" t="s">
        <v>448</v>
      </c>
      <c r="H26" s="109" t="s">
        <v>447</v>
      </c>
      <c r="I26" s="110" t="s">
        <v>839</v>
      </c>
      <c r="J26" s="17">
        <v>4.0999999999999996</v>
      </c>
      <c r="K26" s="27">
        <v>6</v>
      </c>
      <c r="L26" s="537" t="s">
        <v>1038</v>
      </c>
      <c r="M26" s="457">
        <f>VLOOKUP($A26,'Изменение прайс-листа'!$A$2:$E$798,4,FALSE)</f>
        <v>46</v>
      </c>
      <c r="N26" s="455">
        <f t="shared" si="6"/>
        <v>55.199999999999996</v>
      </c>
      <c r="O26" s="455">
        <f t="shared" si="7"/>
        <v>226.31999999999996</v>
      </c>
      <c r="P26" s="456">
        <f t="shared" si="8"/>
        <v>1380</v>
      </c>
      <c r="Q26" s="464"/>
      <c r="R26" s="121">
        <f t="shared" si="9"/>
        <v>0</v>
      </c>
      <c r="S26" s="783">
        <f t="shared" si="3"/>
        <v>0</v>
      </c>
      <c r="T26" s="784">
        <f t="shared" si="4"/>
        <v>0</v>
      </c>
      <c r="U26" s="25" t="s">
        <v>1034</v>
      </c>
      <c r="V26" s="55"/>
      <c r="W26" s="34">
        <v>42</v>
      </c>
      <c r="X26" s="33">
        <v>1054.2</v>
      </c>
      <c r="Y26" s="44">
        <v>780</v>
      </c>
      <c r="Z26" s="59" t="s">
        <v>939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46" ht="81" customHeight="1" thickBot="1">
      <c r="A27" s="381" t="s">
        <v>561</v>
      </c>
      <c r="B27" s="139" t="s">
        <v>150</v>
      </c>
      <c r="C27" s="140" t="s">
        <v>1041</v>
      </c>
      <c r="D27" s="570" t="s">
        <v>1018</v>
      </c>
      <c r="E27" s="141" t="s">
        <v>1069</v>
      </c>
      <c r="F27" s="570" t="s">
        <v>1046</v>
      </c>
      <c r="G27" s="142">
        <v>25</v>
      </c>
      <c r="H27" s="143" t="s">
        <v>447</v>
      </c>
      <c r="I27" s="144" t="s">
        <v>839</v>
      </c>
      <c r="J27" s="145">
        <v>4</v>
      </c>
      <c r="K27" s="146">
        <v>5</v>
      </c>
      <c r="L27" s="141" t="s">
        <v>1038</v>
      </c>
      <c r="M27" s="571">
        <f>VLOOKUP($A27,'Изменение прайс-листа'!$A$2:$E$798,4,FALSE)</f>
        <v>74</v>
      </c>
      <c r="N27" s="458">
        <f t="shared" si="6"/>
        <v>88.8</v>
      </c>
      <c r="O27" s="458">
        <f t="shared" si="7"/>
        <v>355.2</v>
      </c>
      <c r="P27" s="459">
        <f t="shared" si="8"/>
        <v>2220</v>
      </c>
      <c r="Q27" s="465"/>
      <c r="R27" s="148">
        <f t="shared" si="9"/>
        <v>0</v>
      </c>
      <c r="S27" s="806">
        <f t="shared" si="3"/>
        <v>0</v>
      </c>
      <c r="T27" s="807">
        <f t="shared" si="4"/>
        <v>0</v>
      </c>
      <c r="U27" s="572" t="s">
        <v>1034</v>
      </c>
      <c r="V27" s="573"/>
      <c r="W27" s="808">
        <v>42</v>
      </c>
      <c r="X27" s="809">
        <v>1054.2</v>
      </c>
      <c r="Y27" s="151">
        <v>780</v>
      </c>
      <c r="Z27" s="574" t="s">
        <v>1645</v>
      </c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46" s="568" customFormat="1" ht="49.35" customHeight="1">
      <c r="A28" s="584" t="s">
        <v>1927</v>
      </c>
      <c r="B28" s="585" t="s">
        <v>1928</v>
      </c>
      <c r="C28" s="586" t="s">
        <v>1040</v>
      </c>
      <c r="D28" s="586" t="s">
        <v>1018</v>
      </c>
      <c r="E28" s="587" t="s">
        <v>1929</v>
      </c>
      <c r="F28" s="586" t="s">
        <v>1026</v>
      </c>
      <c r="G28" s="588" t="s">
        <v>448</v>
      </c>
      <c r="H28" s="589" t="s">
        <v>447</v>
      </c>
      <c r="I28" s="590" t="s">
        <v>441</v>
      </c>
      <c r="J28" s="591">
        <v>3.5</v>
      </c>
      <c r="K28" s="592">
        <v>9.5</v>
      </c>
      <c r="L28" s="685" t="s">
        <v>1038</v>
      </c>
      <c r="M28" s="593">
        <f>VLOOKUP($A28,'Изменение прайс-листа'!$A$2:$E$798,4,FALSE)</f>
        <v>490</v>
      </c>
      <c r="N28" s="593">
        <f t="shared" si="6"/>
        <v>588</v>
      </c>
      <c r="O28" s="593">
        <f t="shared" si="7"/>
        <v>2058</v>
      </c>
      <c r="P28" s="594">
        <f t="shared" si="8"/>
        <v>14700</v>
      </c>
      <c r="Q28" s="595"/>
      <c r="R28" s="596">
        <f t="shared" si="9"/>
        <v>0</v>
      </c>
      <c r="S28" s="812">
        <f t="shared" si="3"/>
        <v>0</v>
      </c>
      <c r="T28" s="813">
        <f t="shared" si="4"/>
        <v>0</v>
      </c>
      <c r="U28" s="597" t="s">
        <v>1034</v>
      </c>
      <c r="V28" s="597"/>
      <c r="W28" s="598">
        <v>24</v>
      </c>
      <c r="X28" s="814">
        <v>616.31999999999994</v>
      </c>
      <c r="Y28" s="815">
        <v>696</v>
      </c>
      <c r="Z28" s="1101" t="s">
        <v>1966</v>
      </c>
      <c r="AA28" s="567"/>
      <c r="AB28" s="567"/>
      <c r="AC28" s="567"/>
      <c r="AD28" s="567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</row>
    <row r="29" spans="1:46" s="568" customFormat="1" ht="49.35" customHeight="1">
      <c r="A29" s="599" t="s">
        <v>1930</v>
      </c>
      <c r="B29" s="123" t="s">
        <v>1931</v>
      </c>
      <c r="C29" s="126" t="s">
        <v>1040</v>
      </c>
      <c r="D29" s="126" t="s">
        <v>1018</v>
      </c>
      <c r="E29" s="18" t="s">
        <v>1929</v>
      </c>
      <c r="F29" s="126" t="s">
        <v>1026</v>
      </c>
      <c r="G29" s="108" t="s">
        <v>448</v>
      </c>
      <c r="H29" s="109" t="s">
        <v>447</v>
      </c>
      <c r="I29" s="110" t="s">
        <v>441</v>
      </c>
      <c r="J29" s="17">
        <v>3.5</v>
      </c>
      <c r="K29" s="22">
        <v>9.5</v>
      </c>
      <c r="L29" s="18" t="s">
        <v>1038</v>
      </c>
      <c r="M29" s="457">
        <f>M28+'7. Надбавки'!$C$5</f>
        <v>536</v>
      </c>
      <c r="N29" s="455">
        <f t="shared" si="6"/>
        <v>643.19999999999993</v>
      </c>
      <c r="O29" s="455">
        <f t="shared" si="7"/>
        <v>2251.1999999999998</v>
      </c>
      <c r="P29" s="456">
        <f t="shared" si="8"/>
        <v>16079.999999999998</v>
      </c>
      <c r="Q29" s="497"/>
      <c r="R29" s="121">
        <f t="shared" si="9"/>
        <v>0</v>
      </c>
      <c r="S29" s="783">
        <f t="shared" si="3"/>
        <v>0</v>
      </c>
      <c r="T29" s="784">
        <f t="shared" si="4"/>
        <v>0</v>
      </c>
      <c r="U29" s="564"/>
      <c r="V29" s="564"/>
      <c r="W29" s="565">
        <v>24</v>
      </c>
      <c r="X29" s="150">
        <v>616.31999999999994</v>
      </c>
      <c r="Y29" s="151">
        <v>696</v>
      </c>
      <c r="Z29" s="1102"/>
      <c r="AA29" s="567"/>
      <c r="AB29" s="567"/>
      <c r="AC29" s="567"/>
      <c r="AD29" s="567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</row>
    <row r="30" spans="1:46" s="568" customFormat="1" ht="49.35" customHeight="1">
      <c r="A30" s="599" t="s">
        <v>1932</v>
      </c>
      <c r="B30" s="123" t="s">
        <v>1933</v>
      </c>
      <c r="C30" s="126" t="s">
        <v>1040</v>
      </c>
      <c r="D30" s="126" t="s">
        <v>1018</v>
      </c>
      <c r="E30" s="18" t="s">
        <v>1929</v>
      </c>
      <c r="F30" s="126" t="s">
        <v>1026</v>
      </c>
      <c r="G30" s="108" t="s">
        <v>448</v>
      </c>
      <c r="H30" s="109" t="s">
        <v>447</v>
      </c>
      <c r="I30" s="110" t="s">
        <v>441</v>
      </c>
      <c r="J30" s="17">
        <v>3.5</v>
      </c>
      <c r="K30" s="22">
        <v>9.5</v>
      </c>
      <c r="L30" s="18" t="s">
        <v>1038</v>
      </c>
      <c r="M30" s="455">
        <f>VLOOKUP($A30,'Изменение прайс-листа'!$A$2:$E$798,4,FALSE)</f>
        <v>490</v>
      </c>
      <c r="N30" s="455">
        <f t="shared" si="6"/>
        <v>588</v>
      </c>
      <c r="O30" s="455">
        <f t="shared" si="7"/>
        <v>2058</v>
      </c>
      <c r="P30" s="456">
        <f t="shared" si="8"/>
        <v>14700</v>
      </c>
      <c r="Q30" s="464"/>
      <c r="R30" s="121">
        <f t="shared" si="9"/>
        <v>0</v>
      </c>
      <c r="S30" s="783">
        <f t="shared" si="3"/>
        <v>0</v>
      </c>
      <c r="T30" s="784">
        <f t="shared" si="4"/>
        <v>0</v>
      </c>
      <c r="U30" s="564"/>
      <c r="V30" s="564"/>
      <c r="W30" s="565">
        <v>24</v>
      </c>
      <c r="X30" s="150">
        <v>616.31999999999994</v>
      </c>
      <c r="Y30" s="151">
        <v>696</v>
      </c>
      <c r="Z30" s="1102"/>
      <c r="AA30" s="567"/>
      <c r="AB30" s="567"/>
      <c r="AC30" s="567"/>
      <c r="AD30" s="567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</row>
    <row r="31" spans="1:46" s="568" customFormat="1" ht="49.35" customHeight="1">
      <c r="A31" s="599" t="s">
        <v>1934</v>
      </c>
      <c r="B31" s="123" t="s">
        <v>1935</v>
      </c>
      <c r="C31" s="126" t="s">
        <v>1040</v>
      </c>
      <c r="D31" s="126" t="s">
        <v>1018</v>
      </c>
      <c r="E31" s="18" t="s">
        <v>1929</v>
      </c>
      <c r="F31" s="126" t="s">
        <v>1026</v>
      </c>
      <c r="G31" s="108" t="s">
        <v>448</v>
      </c>
      <c r="H31" s="109" t="s">
        <v>447</v>
      </c>
      <c r="I31" s="110" t="s">
        <v>441</v>
      </c>
      <c r="J31" s="17">
        <v>3.5</v>
      </c>
      <c r="K31" s="22">
        <v>9.5</v>
      </c>
      <c r="L31" s="18" t="s">
        <v>1038</v>
      </c>
      <c r="M31" s="457">
        <f>M30+'7. Надбавки'!$C$5</f>
        <v>536</v>
      </c>
      <c r="N31" s="455">
        <f t="shared" si="6"/>
        <v>643.19999999999993</v>
      </c>
      <c r="O31" s="455">
        <f t="shared" si="7"/>
        <v>2251.1999999999998</v>
      </c>
      <c r="P31" s="456">
        <f t="shared" si="8"/>
        <v>16079.999999999998</v>
      </c>
      <c r="Q31" s="497"/>
      <c r="R31" s="121">
        <f t="shared" si="9"/>
        <v>0</v>
      </c>
      <c r="S31" s="783">
        <f t="shared" si="3"/>
        <v>0</v>
      </c>
      <c r="T31" s="784">
        <f t="shared" si="4"/>
        <v>0</v>
      </c>
      <c r="U31" s="564"/>
      <c r="V31" s="564"/>
      <c r="W31" s="565">
        <v>24</v>
      </c>
      <c r="X31" s="150">
        <v>616.31999999999994</v>
      </c>
      <c r="Y31" s="151">
        <v>696</v>
      </c>
      <c r="Z31" s="1102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</row>
    <row r="32" spans="1:46" s="568" customFormat="1" ht="49.65" customHeight="1">
      <c r="A32" s="599" t="s">
        <v>1936</v>
      </c>
      <c r="B32" s="123" t="s">
        <v>1937</v>
      </c>
      <c r="C32" s="126" t="s">
        <v>1040</v>
      </c>
      <c r="D32" s="126" t="s">
        <v>1018</v>
      </c>
      <c r="E32" s="18" t="s">
        <v>1929</v>
      </c>
      <c r="F32" s="126" t="s">
        <v>1026</v>
      </c>
      <c r="G32" s="108" t="s">
        <v>448</v>
      </c>
      <c r="H32" s="109" t="s">
        <v>447</v>
      </c>
      <c r="I32" s="110" t="s">
        <v>441</v>
      </c>
      <c r="J32" s="17">
        <v>3.5</v>
      </c>
      <c r="K32" s="22">
        <v>9.5</v>
      </c>
      <c r="L32" s="18" t="s">
        <v>1038</v>
      </c>
      <c r="M32" s="455">
        <f>VLOOKUP($A32,'Изменение прайс-листа'!$A$2:$E$798,4,FALSE)</f>
        <v>490</v>
      </c>
      <c r="N32" s="455">
        <f t="shared" si="6"/>
        <v>588</v>
      </c>
      <c r="O32" s="455">
        <f t="shared" si="7"/>
        <v>2058</v>
      </c>
      <c r="P32" s="456">
        <f t="shared" si="8"/>
        <v>14700</v>
      </c>
      <c r="Q32" s="464"/>
      <c r="R32" s="121">
        <f t="shared" si="9"/>
        <v>0</v>
      </c>
      <c r="S32" s="783">
        <f t="shared" si="3"/>
        <v>0</v>
      </c>
      <c r="T32" s="784">
        <f t="shared" si="4"/>
        <v>0</v>
      </c>
      <c r="U32" s="564"/>
      <c r="V32" s="564"/>
      <c r="W32" s="565">
        <v>24</v>
      </c>
      <c r="X32" s="150">
        <v>616.31999999999994</v>
      </c>
      <c r="Y32" s="151">
        <v>696</v>
      </c>
      <c r="Z32" s="1102"/>
      <c r="AA32" s="567"/>
      <c r="AB32" s="567"/>
      <c r="AC32" s="567"/>
      <c r="AD32" s="567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</row>
    <row r="33" spans="1:46" s="568" customFormat="1" ht="49.65" customHeight="1">
      <c r="A33" s="599" t="s">
        <v>1938</v>
      </c>
      <c r="B33" s="123" t="s">
        <v>1939</v>
      </c>
      <c r="C33" s="126" t="s">
        <v>1040</v>
      </c>
      <c r="D33" s="126" t="s">
        <v>1018</v>
      </c>
      <c r="E33" s="18" t="s">
        <v>1929</v>
      </c>
      <c r="F33" s="126" t="s">
        <v>1026</v>
      </c>
      <c r="G33" s="108" t="s">
        <v>448</v>
      </c>
      <c r="H33" s="109" t="s">
        <v>447</v>
      </c>
      <c r="I33" s="110" t="s">
        <v>441</v>
      </c>
      <c r="J33" s="17">
        <v>3.5</v>
      </c>
      <c r="K33" s="22">
        <v>9.5</v>
      </c>
      <c r="L33" s="18" t="s">
        <v>1038</v>
      </c>
      <c r="M33" s="457">
        <f>M32+'7. Надбавки'!$C$5</f>
        <v>536</v>
      </c>
      <c r="N33" s="455">
        <f t="shared" si="6"/>
        <v>643.19999999999993</v>
      </c>
      <c r="O33" s="455">
        <f t="shared" si="7"/>
        <v>2251.1999999999998</v>
      </c>
      <c r="P33" s="456">
        <f t="shared" si="8"/>
        <v>16079.999999999998</v>
      </c>
      <c r="Q33" s="497"/>
      <c r="R33" s="121">
        <f t="shared" si="9"/>
        <v>0</v>
      </c>
      <c r="S33" s="783">
        <f t="shared" si="3"/>
        <v>0</v>
      </c>
      <c r="T33" s="784">
        <f t="shared" si="4"/>
        <v>0</v>
      </c>
      <c r="U33" s="564"/>
      <c r="V33" s="564"/>
      <c r="W33" s="565">
        <v>24</v>
      </c>
      <c r="X33" s="150">
        <v>616.31999999999994</v>
      </c>
      <c r="Y33" s="151">
        <v>696</v>
      </c>
      <c r="Z33" s="1066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</row>
    <row r="34" spans="1:46" s="568" customFormat="1" ht="49.65" customHeight="1">
      <c r="A34" s="599" t="s">
        <v>2039</v>
      </c>
      <c r="B34" s="123" t="s">
        <v>2042</v>
      </c>
      <c r="C34" s="126" t="s">
        <v>1040</v>
      </c>
      <c r="D34" s="126" t="s">
        <v>1018</v>
      </c>
      <c r="E34" s="18" t="s">
        <v>1929</v>
      </c>
      <c r="F34" s="126" t="s">
        <v>1026</v>
      </c>
      <c r="G34" s="108" t="s">
        <v>448</v>
      </c>
      <c r="H34" s="109" t="s">
        <v>447</v>
      </c>
      <c r="I34" s="110" t="s">
        <v>441</v>
      </c>
      <c r="J34" s="17">
        <v>3.5</v>
      </c>
      <c r="K34" s="22">
        <v>9.5</v>
      </c>
      <c r="L34" s="18" t="s">
        <v>1038</v>
      </c>
      <c r="M34" s="457">
        <f>VLOOKUP($A34,'Изменение прайс-листа'!$A$2:$E$798,4,FALSE)</f>
        <v>604</v>
      </c>
      <c r="N34" s="455">
        <f t="shared" ref="N34:N35" si="10">M34*1.2</f>
        <v>724.8</v>
      </c>
      <c r="O34" s="455">
        <f t="shared" si="7"/>
        <v>2536.7999999999997</v>
      </c>
      <c r="P34" s="456">
        <f t="shared" si="8"/>
        <v>18120</v>
      </c>
      <c r="Q34" s="497"/>
      <c r="R34" s="121">
        <f t="shared" ref="R34:R35" si="11">Q34*P34</f>
        <v>0</v>
      </c>
      <c r="S34" s="783">
        <f t="shared" ref="S34:S35" si="12">ROUNDUP(X34/W34*Q34,0)</f>
        <v>0</v>
      </c>
      <c r="T34" s="784">
        <f t="shared" ref="T34:T35" si="13">Q34/W34</f>
        <v>0</v>
      </c>
      <c r="U34" s="564"/>
      <c r="V34" s="564"/>
      <c r="W34" s="565">
        <v>24</v>
      </c>
      <c r="X34" s="150">
        <v>616.31999999999994</v>
      </c>
      <c r="Y34" s="151">
        <v>696</v>
      </c>
      <c r="Z34" s="1065" t="s">
        <v>2043</v>
      </c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</row>
    <row r="35" spans="1:46" s="568" customFormat="1" ht="49.65" customHeight="1">
      <c r="A35" s="599" t="s">
        <v>2040</v>
      </c>
      <c r="B35" s="123" t="s">
        <v>2041</v>
      </c>
      <c r="C35" s="126" t="s">
        <v>1040</v>
      </c>
      <c r="D35" s="126" t="s">
        <v>1018</v>
      </c>
      <c r="E35" s="18" t="s">
        <v>1929</v>
      </c>
      <c r="F35" s="126" t="s">
        <v>1026</v>
      </c>
      <c r="G35" s="108" t="s">
        <v>448</v>
      </c>
      <c r="H35" s="109" t="s">
        <v>447</v>
      </c>
      <c r="I35" s="110" t="s">
        <v>441</v>
      </c>
      <c r="J35" s="17">
        <v>3.5</v>
      </c>
      <c r="K35" s="22">
        <v>9.5</v>
      </c>
      <c r="L35" s="18" t="s">
        <v>1038</v>
      </c>
      <c r="M35" s="457">
        <f>M34+'7. Надбавки'!$C$5</f>
        <v>650</v>
      </c>
      <c r="N35" s="455">
        <f t="shared" si="10"/>
        <v>780</v>
      </c>
      <c r="O35" s="455">
        <f t="shared" si="7"/>
        <v>2730</v>
      </c>
      <c r="P35" s="456">
        <f t="shared" si="8"/>
        <v>19500</v>
      </c>
      <c r="Q35" s="497"/>
      <c r="R35" s="121">
        <f t="shared" si="11"/>
        <v>0</v>
      </c>
      <c r="S35" s="783">
        <f t="shared" si="12"/>
        <v>0</v>
      </c>
      <c r="T35" s="784">
        <f t="shared" si="13"/>
        <v>0</v>
      </c>
      <c r="U35" s="564"/>
      <c r="V35" s="564"/>
      <c r="W35" s="565">
        <v>24</v>
      </c>
      <c r="X35" s="150">
        <v>616.31999999999994</v>
      </c>
      <c r="Y35" s="151">
        <v>696</v>
      </c>
      <c r="Z35" s="1066"/>
      <c r="AA35" s="567"/>
      <c r="AB35" s="567"/>
      <c r="AC35" s="567"/>
      <c r="AD35" s="567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</row>
    <row r="36" spans="1:46" s="568" customFormat="1" ht="60.75" customHeight="1">
      <c r="A36" s="600" t="s">
        <v>551</v>
      </c>
      <c r="B36" s="123" t="s">
        <v>552</v>
      </c>
      <c r="C36" s="126" t="s">
        <v>1040</v>
      </c>
      <c r="D36" s="126" t="s">
        <v>1018</v>
      </c>
      <c r="E36" s="18" t="s">
        <v>1929</v>
      </c>
      <c r="F36" s="126" t="s">
        <v>1026</v>
      </c>
      <c r="G36" s="108" t="s">
        <v>448</v>
      </c>
      <c r="H36" s="109" t="s">
        <v>447</v>
      </c>
      <c r="I36" s="110" t="s">
        <v>441</v>
      </c>
      <c r="J36" s="17">
        <v>3.5</v>
      </c>
      <c r="K36" s="22">
        <v>6</v>
      </c>
      <c r="L36" s="18" t="s">
        <v>1038</v>
      </c>
      <c r="M36" s="484">
        <f>VLOOKUP($A36,'Изменение прайс-листа'!$A$2:$E$798,4,FALSE)</f>
        <v>548</v>
      </c>
      <c r="N36" s="455">
        <f t="shared" si="6"/>
        <v>657.6</v>
      </c>
      <c r="O36" s="455">
        <f t="shared" si="7"/>
        <v>2301.6</v>
      </c>
      <c r="P36" s="456">
        <f t="shared" si="8"/>
        <v>16440</v>
      </c>
      <c r="Q36" s="464"/>
      <c r="R36" s="121">
        <f t="shared" si="9"/>
        <v>0</v>
      </c>
      <c r="S36" s="783">
        <f t="shared" si="3"/>
        <v>0</v>
      </c>
      <c r="T36" s="784">
        <f t="shared" si="4"/>
        <v>0</v>
      </c>
      <c r="U36" s="569" t="s">
        <v>1034</v>
      </c>
      <c r="V36" s="569" t="s">
        <v>1034</v>
      </c>
      <c r="W36" s="565">
        <v>24</v>
      </c>
      <c r="X36" s="565">
        <v>616.31999999999994</v>
      </c>
      <c r="Y36" s="566">
        <v>696</v>
      </c>
      <c r="Z36" s="1065" t="s">
        <v>1945</v>
      </c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7"/>
      <c r="AO36" s="567"/>
      <c r="AP36" s="567"/>
      <c r="AQ36" s="567"/>
      <c r="AR36" s="567"/>
      <c r="AS36" s="567"/>
      <c r="AT36" s="567"/>
    </row>
    <row r="37" spans="1:46" ht="60.75" customHeight="1" thickBot="1">
      <c r="A37" s="617" t="s">
        <v>1944</v>
      </c>
      <c r="B37" s="601" t="s">
        <v>1943</v>
      </c>
      <c r="C37" s="602" t="s">
        <v>1040</v>
      </c>
      <c r="D37" s="602" t="s">
        <v>1018</v>
      </c>
      <c r="E37" s="603" t="s">
        <v>1929</v>
      </c>
      <c r="F37" s="602" t="s">
        <v>1026</v>
      </c>
      <c r="G37" s="604" t="s">
        <v>448</v>
      </c>
      <c r="H37" s="605" t="s">
        <v>447</v>
      </c>
      <c r="I37" s="606" t="s">
        <v>441</v>
      </c>
      <c r="J37" s="607">
        <v>3.5</v>
      </c>
      <c r="K37" s="608">
        <v>6</v>
      </c>
      <c r="L37" s="603" t="s">
        <v>1038</v>
      </c>
      <c r="M37" s="609">
        <f>M36+'7. Надбавки'!$C$5</f>
        <v>594</v>
      </c>
      <c r="N37" s="610">
        <f t="shared" si="6"/>
        <v>712.8</v>
      </c>
      <c r="O37" s="610">
        <f t="shared" si="1"/>
        <v>2494.7999999999997</v>
      </c>
      <c r="P37" s="611">
        <f t="shared" si="2"/>
        <v>17820</v>
      </c>
      <c r="Q37" s="612"/>
      <c r="R37" s="613">
        <f t="shared" si="9"/>
        <v>0</v>
      </c>
      <c r="S37" s="816">
        <f t="shared" si="3"/>
        <v>0</v>
      </c>
      <c r="T37" s="817">
        <f t="shared" si="4"/>
        <v>0</v>
      </c>
      <c r="U37" s="614"/>
      <c r="V37" s="614"/>
      <c r="W37" s="615">
        <v>24</v>
      </c>
      <c r="X37" s="615">
        <v>616.29999999999995</v>
      </c>
      <c r="Y37" s="616">
        <v>696</v>
      </c>
      <c r="Z37" s="110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</row>
    <row r="38" spans="1:46" ht="64.5" customHeight="1">
      <c r="A38" s="575" t="s">
        <v>866</v>
      </c>
      <c r="B38" s="576" t="s">
        <v>395</v>
      </c>
      <c r="C38" s="577" t="s">
        <v>1041</v>
      </c>
      <c r="D38" s="577" t="s">
        <v>1018</v>
      </c>
      <c r="E38" s="156" t="s">
        <v>1929</v>
      </c>
      <c r="F38" s="577" t="s">
        <v>1026</v>
      </c>
      <c r="G38" s="578">
        <v>25</v>
      </c>
      <c r="H38" s="579" t="s">
        <v>447</v>
      </c>
      <c r="I38" s="580" t="s">
        <v>441</v>
      </c>
      <c r="J38" s="581">
        <v>2.5</v>
      </c>
      <c r="K38" s="582">
        <v>4</v>
      </c>
      <c r="L38" s="156" t="s">
        <v>1038</v>
      </c>
      <c r="M38" s="583">
        <f>VLOOKUP($A38,'Изменение прайс-листа'!$A$2:$E$798,4,FALSE)</f>
        <v>216</v>
      </c>
      <c r="N38" s="460">
        <f t="shared" si="6"/>
        <v>259.2</v>
      </c>
      <c r="O38" s="460">
        <f t="shared" si="7"/>
        <v>648</v>
      </c>
      <c r="P38" s="461">
        <f t="shared" si="8"/>
        <v>6480</v>
      </c>
      <c r="Q38" s="466"/>
      <c r="R38" s="163">
        <f t="shared" si="9"/>
        <v>0</v>
      </c>
      <c r="S38" s="803">
        <f t="shared" si="3"/>
        <v>0</v>
      </c>
      <c r="T38" s="804">
        <f t="shared" si="4"/>
        <v>0</v>
      </c>
      <c r="U38" s="810" t="s">
        <v>1034</v>
      </c>
      <c r="V38" s="811" t="s">
        <v>1034</v>
      </c>
      <c r="W38" s="164">
        <v>24</v>
      </c>
      <c r="X38" s="164">
        <v>568.00800000000004</v>
      </c>
      <c r="Y38" s="165">
        <v>768</v>
      </c>
      <c r="Z38" s="558" t="s">
        <v>1940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</row>
    <row r="39" spans="1:46" ht="45" customHeight="1">
      <c r="A39" s="380" t="s">
        <v>797</v>
      </c>
      <c r="B39" s="123" t="s">
        <v>158</v>
      </c>
      <c r="C39" s="133" t="s">
        <v>1041</v>
      </c>
      <c r="D39" s="126" t="s">
        <v>1018</v>
      </c>
      <c r="E39" s="125" t="s">
        <v>1072</v>
      </c>
      <c r="F39" s="126" t="s">
        <v>1073</v>
      </c>
      <c r="G39" s="108" t="s">
        <v>449</v>
      </c>
      <c r="H39" s="109" t="s">
        <v>659</v>
      </c>
      <c r="I39" s="110" t="s">
        <v>762</v>
      </c>
      <c r="J39" s="17">
        <v>1</v>
      </c>
      <c r="K39" s="22">
        <v>1</v>
      </c>
      <c r="L39" s="18" t="s">
        <v>1076</v>
      </c>
      <c r="M39" s="455">
        <f>VLOOKUP($A39,'Изменение прайс-листа'!$A$2:$E$798,4,FALSE)</f>
        <v>170</v>
      </c>
      <c r="N39" s="455">
        <f t="shared" ref="N39:N58" si="14">M39*1.2</f>
        <v>204</v>
      </c>
      <c r="O39" s="455">
        <f t="shared" si="7"/>
        <v>204</v>
      </c>
      <c r="P39" s="456">
        <f t="shared" si="8"/>
        <v>10200</v>
      </c>
      <c r="Q39" s="464"/>
      <c r="R39" s="121">
        <f t="shared" ref="R39:R58" si="15">Q39*P39</f>
        <v>0</v>
      </c>
      <c r="S39" s="783">
        <f t="shared" si="3"/>
        <v>0</v>
      </c>
      <c r="T39" s="784">
        <f t="shared" si="4"/>
        <v>0</v>
      </c>
      <c r="U39" s="26" t="s">
        <v>1034</v>
      </c>
      <c r="V39" s="25" t="s">
        <v>1034</v>
      </c>
      <c r="W39" s="150">
        <v>35</v>
      </c>
      <c r="X39" s="150">
        <v>339.5</v>
      </c>
      <c r="Y39" s="151">
        <v>1120</v>
      </c>
      <c r="Z39" s="492" t="s">
        <v>848</v>
      </c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</row>
    <row r="40" spans="1:46" ht="67.5" customHeight="1">
      <c r="A40" s="384" t="s">
        <v>894</v>
      </c>
      <c r="B40" s="134" t="s">
        <v>1074</v>
      </c>
      <c r="C40" s="129" t="s">
        <v>1041</v>
      </c>
      <c r="D40" s="126" t="s">
        <v>1018</v>
      </c>
      <c r="E40" s="130" t="s">
        <v>1072</v>
      </c>
      <c r="F40" s="129" t="s">
        <v>1073</v>
      </c>
      <c r="G40" s="112" t="s">
        <v>449</v>
      </c>
      <c r="H40" s="113" t="s">
        <v>659</v>
      </c>
      <c r="I40" s="114" t="s">
        <v>762</v>
      </c>
      <c r="J40" s="17">
        <v>1</v>
      </c>
      <c r="K40" s="22">
        <v>1</v>
      </c>
      <c r="L40" s="132" t="s">
        <v>1076</v>
      </c>
      <c r="M40" s="455">
        <f>VLOOKUP($A40,'Изменение прайс-листа'!$A$2:$E$798,4,FALSE)</f>
        <v>266</v>
      </c>
      <c r="N40" s="455">
        <f t="shared" si="14"/>
        <v>319.2</v>
      </c>
      <c r="O40" s="455">
        <f t="shared" si="7"/>
        <v>319.2</v>
      </c>
      <c r="P40" s="456">
        <f t="shared" si="8"/>
        <v>15960</v>
      </c>
      <c r="Q40" s="464"/>
      <c r="R40" s="121">
        <f t="shared" si="15"/>
        <v>0</v>
      </c>
      <c r="S40" s="783">
        <f t="shared" si="3"/>
        <v>0</v>
      </c>
      <c r="T40" s="784">
        <f t="shared" si="4"/>
        <v>0</v>
      </c>
      <c r="U40" s="25"/>
      <c r="V40" s="25"/>
      <c r="W40" s="32">
        <v>35</v>
      </c>
      <c r="X40" s="32">
        <v>339.5</v>
      </c>
      <c r="Y40" s="44">
        <v>1120</v>
      </c>
      <c r="Z40" s="61" t="s">
        <v>895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</row>
    <row r="41" spans="1:46" s="13" customFormat="1" ht="67.5" customHeight="1">
      <c r="A41" s="384" t="s">
        <v>344</v>
      </c>
      <c r="B41" s="122" t="s">
        <v>1075</v>
      </c>
      <c r="C41" s="135" t="s">
        <v>1041</v>
      </c>
      <c r="D41" s="133" t="s">
        <v>1018</v>
      </c>
      <c r="E41" s="136" t="s">
        <v>1072</v>
      </c>
      <c r="F41" s="135" t="s">
        <v>1073</v>
      </c>
      <c r="G41" s="112" t="s">
        <v>449</v>
      </c>
      <c r="H41" s="113" t="s">
        <v>659</v>
      </c>
      <c r="I41" s="114" t="s">
        <v>762</v>
      </c>
      <c r="J41" s="17">
        <v>1</v>
      </c>
      <c r="K41" s="22">
        <v>1</v>
      </c>
      <c r="L41" s="136" t="s">
        <v>1076</v>
      </c>
      <c r="M41" s="455">
        <f>VLOOKUP($A41,'Изменение прайс-листа'!$A$2:$E$798,4,FALSE)</f>
        <v>336</v>
      </c>
      <c r="N41" s="455">
        <f t="shared" si="14"/>
        <v>403.2</v>
      </c>
      <c r="O41" s="455">
        <f t="shared" si="7"/>
        <v>403.2</v>
      </c>
      <c r="P41" s="456">
        <f t="shared" si="8"/>
        <v>20160</v>
      </c>
      <c r="Q41" s="464"/>
      <c r="R41" s="121">
        <f t="shared" si="15"/>
        <v>0</v>
      </c>
      <c r="S41" s="783">
        <f t="shared" si="3"/>
        <v>0</v>
      </c>
      <c r="T41" s="784">
        <f t="shared" si="4"/>
        <v>0</v>
      </c>
      <c r="U41" s="26"/>
      <c r="V41" s="26"/>
      <c r="W41" s="32">
        <v>35</v>
      </c>
      <c r="X41" s="32">
        <v>343</v>
      </c>
      <c r="Y41" s="44">
        <v>1120</v>
      </c>
      <c r="Z41" s="490" t="s">
        <v>592</v>
      </c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</row>
    <row r="42" spans="1:46" s="13" customFormat="1" ht="67.5" customHeight="1">
      <c r="A42" s="384" t="s">
        <v>345</v>
      </c>
      <c r="B42" s="122" t="s">
        <v>1077</v>
      </c>
      <c r="C42" s="135" t="s">
        <v>1041</v>
      </c>
      <c r="D42" s="133" t="s">
        <v>1018</v>
      </c>
      <c r="E42" s="136" t="s">
        <v>1072</v>
      </c>
      <c r="F42" s="135" t="s">
        <v>1073</v>
      </c>
      <c r="G42" s="112">
        <v>50</v>
      </c>
      <c r="H42" s="113" t="s">
        <v>659</v>
      </c>
      <c r="I42" s="114" t="s">
        <v>762</v>
      </c>
      <c r="J42" s="17">
        <v>1</v>
      </c>
      <c r="K42" s="22">
        <v>1</v>
      </c>
      <c r="L42" s="136" t="s">
        <v>1076</v>
      </c>
      <c r="M42" s="457">
        <f>VLOOKUP($A42,'Изменение прайс-листа'!$A$2:$E$798,4,FALSE)</f>
        <v>286</v>
      </c>
      <c r="N42" s="455">
        <f t="shared" si="14"/>
        <v>343.2</v>
      </c>
      <c r="O42" s="455">
        <f t="shared" si="7"/>
        <v>343.2</v>
      </c>
      <c r="P42" s="456">
        <f t="shared" si="8"/>
        <v>17160</v>
      </c>
      <c r="Q42" s="464"/>
      <c r="R42" s="121">
        <f t="shared" si="15"/>
        <v>0</v>
      </c>
      <c r="S42" s="783">
        <f t="shared" si="3"/>
        <v>0</v>
      </c>
      <c r="T42" s="784">
        <f t="shared" si="4"/>
        <v>0</v>
      </c>
      <c r="U42" s="26"/>
      <c r="V42" s="26"/>
      <c r="W42" s="32">
        <v>20</v>
      </c>
      <c r="X42" s="32">
        <v>245</v>
      </c>
      <c r="Y42" s="44">
        <v>660</v>
      </c>
      <c r="Z42" s="58" t="s">
        <v>221</v>
      </c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</row>
    <row r="43" spans="1:46" s="14" customFormat="1" ht="53.25" customHeight="1">
      <c r="A43" s="380" t="s">
        <v>498</v>
      </c>
      <c r="B43" s="123" t="s">
        <v>847</v>
      </c>
      <c r="C43" s="135" t="s">
        <v>1041</v>
      </c>
      <c r="D43" s="133" t="s">
        <v>1018</v>
      </c>
      <c r="E43" s="45" t="s">
        <v>1078</v>
      </c>
      <c r="F43" s="135" t="s">
        <v>1079</v>
      </c>
      <c r="G43" s="108" t="s">
        <v>826</v>
      </c>
      <c r="H43" s="109" t="s">
        <v>659</v>
      </c>
      <c r="I43" s="110" t="s">
        <v>616</v>
      </c>
      <c r="J43" s="17">
        <v>1</v>
      </c>
      <c r="K43" s="22">
        <v>1</v>
      </c>
      <c r="L43" s="136" t="s">
        <v>1080</v>
      </c>
      <c r="M43" s="455">
        <f>VLOOKUP($A43,'Изменение прайс-листа'!$A$2:$E$798,4,FALSE)</f>
        <v>70</v>
      </c>
      <c r="N43" s="455">
        <f t="shared" si="14"/>
        <v>84</v>
      </c>
      <c r="O43" s="455">
        <f t="shared" si="7"/>
        <v>84</v>
      </c>
      <c r="P43" s="456">
        <f t="shared" si="8"/>
        <v>210</v>
      </c>
      <c r="Q43" s="464"/>
      <c r="R43" s="121">
        <f t="shared" si="15"/>
        <v>0</v>
      </c>
      <c r="S43" s="783">
        <f t="shared" si="3"/>
        <v>0</v>
      </c>
      <c r="T43" s="784">
        <f t="shared" si="4"/>
        <v>0</v>
      </c>
      <c r="U43" s="25" t="s">
        <v>1034</v>
      </c>
      <c r="V43" s="25"/>
      <c r="W43" s="151">
        <v>2000</v>
      </c>
      <c r="X43" s="150">
        <v>440</v>
      </c>
      <c r="Y43" s="151">
        <v>30000</v>
      </c>
      <c r="Z43" s="483" t="s">
        <v>842</v>
      </c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</row>
    <row r="44" spans="1:46" s="13" customFormat="1" ht="75.75" customHeight="1">
      <c r="A44" s="384" t="s">
        <v>688</v>
      </c>
      <c r="B44" s="122" t="s">
        <v>708</v>
      </c>
      <c r="C44" s="135" t="s">
        <v>1040</v>
      </c>
      <c r="D44" s="133" t="s">
        <v>1018</v>
      </c>
      <c r="E44" s="136" t="s">
        <v>1078</v>
      </c>
      <c r="F44" s="135" t="s">
        <v>1079</v>
      </c>
      <c r="G44" s="112" t="s">
        <v>449</v>
      </c>
      <c r="H44" s="109" t="s">
        <v>659</v>
      </c>
      <c r="I44" s="110" t="s">
        <v>762</v>
      </c>
      <c r="J44" s="19">
        <v>1</v>
      </c>
      <c r="K44" s="56">
        <v>1</v>
      </c>
      <c r="L44" s="136" t="s">
        <v>1080</v>
      </c>
      <c r="M44" s="455">
        <f>VLOOKUP($A44,'Изменение прайс-листа'!$A$2:$E$798,4,FALSE)</f>
        <v>230</v>
      </c>
      <c r="N44" s="455">
        <f t="shared" si="14"/>
        <v>276</v>
      </c>
      <c r="O44" s="455">
        <f t="shared" si="7"/>
        <v>276</v>
      </c>
      <c r="P44" s="456">
        <f t="shared" si="8"/>
        <v>13800</v>
      </c>
      <c r="Q44" s="464"/>
      <c r="R44" s="121">
        <f t="shared" si="15"/>
        <v>0</v>
      </c>
      <c r="S44" s="783">
        <f t="shared" si="3"/>
        <v>0</v>
      </c>
      <c r="T44" s="784">
        <f t="shared" si="4"/>
        <v>0</v>
      </c>
      <c r="U44" s="25"/>
      <c r="V44" s="25"/>
      <c r="W44" s="150">
        <v>48</v>
      </c>
      <c r="X44" s="150">
        <v>247.2</v>
      </c>
      <c r="Y44" s="151">
        <v>1584</v>
      </c>
      <c r="Z44" s="30" t="s">
        <v>1891</v>
      </c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</row>
    <row r="45" spans="1:46" s="13" customFormat="1" ht="65.099999999999994" customHeight="1">
      <c r="A45" s="384" t="s">
        <v>109</v>
      </c>
      <c r="B45" s="122" t="s">
        <v>476</v>
      </c>
      <c r="C45" s="135" t="s">
        <v>1041</v>
      </c>
      <c r="D45" s="133" t="s">
        <v>1018</v>
      </c>
      <c r="E45" s="136" t="s">
        <v>1081</v>
      </c>
      <c r="F45" s="135" t="s">
        <v>1079</v>
      </c>
      <c r="G45" s="112" t="s">
        <v>2029</v>
      </c>
      <c r="H45" s="109" t="s">
        <v>659</v>
      </c>
      <c r="I45" s="110" t="s">
        <v>616</v>
      </c>
      <c r="J45" s="19">
        <v>1</v>
      </c>
      <c r="K45" s="56">
        <v>1</v>
      </c>
      <c r="L45" s="136" t="s">
        <v>1080</v>
      </c>
      <c r="M45" s="457" t="str">
        <f>VLOOKUP($A45,'Изменение прайс-листа'!$A$2:$E$798,4,FALSE)</f>
        <v>по запросу</v>
      </c>
      <c r="N45" s="455"/>
      <c r="O45" s="455"/>
      <c r="P45" s="456"/>
      <c r="Q45" s="464"/>
      <c r="R45" s="121"/>
      <c r="S45" s="783">
        <f t="shared" si="3"/>
        <v>0</v>
      </c>
      <c r="T45" s="784">
        <f t="shared" si="4"/>
        <v>0</v>
      </c>
      <c r="U45" s="25" t="s">
        <v>1034</v>
      </c>
      <c r="V45" s="26"/>
      <c r="W45" s="32">
        <v>2000</v>
      </c>
      <c r="X45" s="32">
        <v>400</v>
      </c>
      <c r="Y45" s="44">
        <v>30000</v>
      </c>
      <c r="Z45" s="483" t="s">
        <v>137</v>
      </c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</row>
    <row r="46" spans="1:46" s="14" customFormat="1" ht="52.5" customHeight="1">
      <c r="A46" s="380" t="s">
        <v>156</v>
      </c>
      <c r="B46" s="123" t="s">
        <v>157</v>
      </c>
      <c r="C46" s="133" t="s">
        <v>1040</v>
      </c>
      <c r="D46" s="133" t="s">
        <v>1018</v>
      </c>
      <c r="E46" s="45" t="s">
        <v>1081</v>
      </c>
      <c r="F46" s="135" t="s">
        <v>1079</v>
      </c>
      <c r="G46" s="111">
        <v>2.5</v>
      </c>
      <c r="H46" s="110" t="s">
        <v>659</v>
      </c>
      <c r="I46" s="110" t="s">
        <v>616</v>
      </c>
      <c r="J46" s="19">
        <v>1</v>
      </c>
      <c r="K46" s="56">
        <v>1</v>
      </c>
      <c r="L46" s="136" t="s">
        <v>1080</v>
      </c>
      <c r="M46" s="455">
        <f>VLOOKUP($A46,'Изменение прайс-листа'!$A$2:$E$798,4,FALSE)</f>
        <v>1072</v>
      </c>
      <c r="N46" s="455">
        <f t="shared" si="14"/>
        <v>1286.3999999999999</v>
      </c>
      <c r="O46" s="455">
        <f t="shared" si="7"/>
        <v>1286.3999999999999</v>
      </c>
      <c r="P46" s="456">
        <f t="shared" si="8"/>
        <v>3215.9999999999995</v>
      </c>
      <c r="Q46" s="464"/>
      <c r="R46" s="121">
        <f t="shared" si="15"/>
        <v>0</v>
      </c>
      <c r="S46" s="783">
        <f t="shared" si="3"/>
        <v>0</v>
      </c>
      <c r="T46" s="784">
        <f t="shared" si="4"/>
        <v>0</v>
      </c>
      <c r="U46" s="26"/>
      <c r="V46" s="26"/>
      <c r="W46" s="151">
        <v>2000</v>
      </c>
      <c r="X46" s="150">
        <v>400</v>
      </c>
      <c r="Y46" s="151">
        <v>30000</v>
      </c>
      <c r="Z46" s="58" t="s">
        <v>215</v>
      </c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</row>
    <row r="47" spans="1:46" s="14" customFormat="1" ht="35.1" customHeight="1">
      <c r="A47" s="384" t="s">
        <v>1812</v>
      </c>
      <c r="B47" s="122" t="s">
        <v>1813</v>
      </c>
      <c r="C47" s="135" t="s">
        <v>1041</v>
      </c>
      <c r="D47" s="133" t="s">
        <v>1018</v>
      </c>
      <c r="E47" s="136" t="s">
        <v>1814</v>
      </c>
      <c r="F47" s="135" t="s">
        <v>1079</v>
      </c>
      <c r="G47" s="112">
        <v>2.5</v>
      </c>
      <c r="H47" s="109" t="s">
        <v>659</v>
      </c>
      <c r="I47" s="110" t="s">
        <v>616</v>
      </c>
      <c r="J47" s="19">
        <v>1</v>
      </c>
      <c r="K47" s="56">
        <v>1</v>
      </c>
      <c r="L47" s="136" t="s">
        <v>1080</v>
      </c>
      <c r="M47" s="457" t="str">
        <f>VLOOKUP($A47,'Изменение прайс-листа'!$A$2:$E$798,4,FALSE)</f>
        <v>по запросу</v>
      </c>
      <c r="N47" s="455"/>
      <c r="O47" s="455"/>
      <c r="P47" s="456"/>
      <c r="Q47" s="464"/>
      <c r="R47" s="121"/>
      <c r="S47" s="783">
        <f t="shared" si="3"/>
        <v>0</v>
      </c>
      <c r="T47" s="784">
        <f t="shared" si="4"/>
        <v>0</v>
      </c>
      <c r="U47" s="25" t="s">
        <v>1034</v>
      </c>
      <c r="V47" s="26"/>
      <c r="W47" s="44">
        <v>2000</v>
      </c>
      <c r="X47" s="32">
        <v>400</v>
      </c>
      <c r="Y47" s="44">
        <v>30000</v>
      </c>
      <c r="Z47" s="486" t="s">
        <v>408</v>
      </c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</row>
    <row r="48" spans="1:46" s="1" customFormat="1" ht="49.5" customHeight="1">
      <c r="A48" s="380" t="s">
        <v>203</v>
      </c>
      <c r="B48" s="124" t="s">
        <v>879</v>
      </c>
      <c r="C48" s="133" t="s">
        <v>1041</v>
      </c>
      <c r="D48" s="133" t="s">
        <v>1018</v>
      </c>
      <c r="E48" s="45" t="s">
        <v>2007</v>
      </c>
      <c r="F48" s="135" t="s">
        <v>1129</v>
      </c>
      <c r="G48" s="805">
        <v>1</v>
      </c>
      <c r="H48" s="805" t="s">
        <v>1748</v>
      </c>
      <c r="I48" s="110" t="s">
        <v>616</v>
      </c>
      <c r="J48" s="19">
        <v>5.0000000000000001E-3</v>
      </c>
      <c r="K48" s="57">
        <v>1.4999999999999999E-2</v>
      </c>
      <c r="L48" s="136" t="s">
        <v>1128</v>
      </c>
      <c r="M48" s="457" t="str">
        <f>VLOOKUP($A48,'Изменение прайс-листа'!$A$2:$E$798,4,FALSE)</f>
        <v>по запросу</v>
      </c>
      <c r="N48" s="455"/>
      <c r="O48" s="455"/>
      <c r="P48" s="456"/>
      <c r="Q48" s="464"/>
      <c r="R48" s="121"/>
      <c r="S48" s="783">
        <f t="shared" si="3"/>
        <v>0</v>
      </c>
      <c r="T48" s="784">
        <f t="shared" si="4"/>
        <v>0</v>
      </c>
      <c r="U48" s="26"/>
      <c r="V48" s="26"/>
      <c r="W48" s="151">
        <v>360000</v>
      </c>
      <c r="X48" s="150">
        <v>24</v>
      </c>
      <c r="Y48" s="684"/>
      <c r="Z48" s="58" t="s">
        <v>1849</v>
      </c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</row>
    <row r="49" spans="1:87" s="13" customFormat="1" ht="35.1" customHeight="1">
      <c r="A49" s="384" t="s">
        <v>171</v>
      </c>
      <c r="B49" s="122" t="s">
        <v>85</v>
      </c>
      <c r="C49" s="135" t="s">
        <v>1041</v>
      </c>
      <c r="D49" s="135" t="s">
        <v>1018</v>
      </c>
      <c r="E49" s="136" t="s">
        <v>1130</v>
      </c>
      <c r="F49" s="135" t="s">
        <v>1253</v>
      </c>
      <c r="G49" s="112" t="s">
        <v>826</v>
      </c>
      <c r="H49" s="113" t="s">
        <v>659</v>
      </c>
      <c r="I49" s="114" t="s">
        <v>138</v>
      </c>
      <c r="J49" s="29">
        <v>1</v>
      </c>
      <c r="K49" s="56">
        <v>1</v>
      </c>
      <c r="L49" s="136" t="s">
        <v>1080</v>
      </c>
      <c r="M49" s="462" t="str">
        <f>VLOOKUP($A49,'Изменение прайс-листа'!$A$2:$E$798,4,FALSE)</f>
        <v>по запросу</v>
      </c>
      <c r="N49" s="455"/>
      <c r="O49" s="455"/>
      <c r="P49" s="456"/>
      <c r="Q49" s="464"/>
      <c r="R49" s="121"/>
      <c r="S49" s="783">
        <f t="shared" si="3"/>
        <v>0</v>
      </c>
      <c r="T49" s="784">
        <f t="shared" si="4"/>
        <v>0</v>
      </c>
      <c r="U49" s="26"/>
      <c r="V49" s="26"/>
      <c r="W49" s="32">
        <v>120</v>
      </c>
      <c r="X49" s="32">
        <v>60</v>
      </c>
      <c r="Y49" s="44">
        <v>1800</v>
      </c>
      <c r="Z49" s="1077" t="s">
        <v>1850</v>
      </c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</row>
    <row r="50" spans="1:87" s="13" customFormat="1" ht="42" customHeight="1">
      <c r="A50" s="384" t="s">
        <v>763</v>
      </c>
      <c r="B50" s="122" t="s">
        <v>86</v>
      </c>
      <c r="C50" s="135" t="s">
        <v>1041</v>
      </c>
      <c r="D50" s="135" t="s">
        <v>1018</v>
      </c>
      <c r="E50" s="136" t="s">
        <v>1130</v>
      </c>
      <c r="F50" s="135" t="s">
        <v>1253</v>
      </c>
      <c r="G50" s="112" t="s">
        <v>826</v>
      </c>
      <c r="H50" s="113" t="s">
        <v>659</v>
      </c>
      <c r="I50" s="114" t="s">
        <v>138</v>
      </c>
      <c r="J50" s="29">
        <v>1</v>
      </c>
      <c r="K50" s="56">
        <v>1</v>
      </c>
      <c r="L50" s="136" t="s">
        <v>1080</v>
      </c>
      <c r="M50" s="462" t="str">
        <f>VLOOKUP($A50,'Изменение прайс-листа'!$A$2:$E$798,4,FALSE)</f>
        <v>по запросу</v>
      </c>
      <c r="N50" s="455"/>
      <c r="O50" s="455"/>
      <c r="P50" s="456"/>
      <c r="Q50" s="464"/>
      <c r="R50" s="121"/>
      <c r="S50" s="783">
        <f t="shared" si="3"/>
        <v>0</v>
      </c>
      <c r="T50" s="784">
        <f t="shared" si="4"/>
        <v>0</v>
      </c>
      <c r="U50" s="26"/>
      <c r="V50" s="26"/>
      <c r="W50" s="32">
        <v>120</v>
      </c>
      <c r="X50" s="32">
        <v>56.4</v>
      </c>
      <c r="Y50" s="44">
        <v>1800</v>
      </c>
      <c r="Z50" s="1077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</row>
    <row r="51" spans="1:87" s="14" customFormat="1" ht="45" customHeight="1">
      <c r="A51" s="384" t="s">
        <v>764</v>
      </c>
      <c r="B51" s="122" t="s">
        <v>87</v>
      </c>
      <c r="C51" s="135" t="s">
        <v>1041</v>
      </c>
      <c r="D51" s="135" t="s">
        <v>1018</v>
      </c>
      <c r="E51" s="136" t="s">
        <v>1130</v>
      </c>
      <c r="F51" s="135" t="s">
        <v>1253</v>
      </c>
      <c r="G51" s="112" t="s">
        <v>826</v>
      </c>
      <c r="H51" s="113" t="s">
        <v>659</v>
      </c>
      <c r="I51" s="114" t="s">
        <v>138</v>
      </c>
      <c r="J51" s="29">
        <v>1</v>
      </c>
      <c r="K51" s="56">
        <v>1</v>
      </c>
      <c r="L51" s="136" t="s">
        <v>1080</v>
      </c>
      <c r="M51" s="462" t="str">
        <f>VLOOKUP($A51,'Изменение прайс-листа'!$A$2:$E$798,4,FALSE)</f>
        <v>по запросу</v>
      </c>
      <c r="N51" s="455"/>
      <c r="O51" s="455"/>
      <c r="P51" s="456"/>
      <c r="Q51" s="464"/>
      <c r="R51" s="121"/>
      <c r="S51" s="783">
        <f t="shared" si="3"/>
        <v>0</v>
      </c>
      <c r="T51" s="784">
        <f t="shared" si="4"/>
        <v>0</v>
      </c>
      <c r="U51" s="26"/>
      <c r="V51" s="26"/>
      <c r="W51" s="32">
        <v>60</v>
      </c>
      <c r="X51" s="32">
        <v>54</v>
      </c>
      <c r="Y51" s="44">
        <v>900</v>
      </c>
      <c r="Z51" s="1077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</row>
    <row r="52" spans="1:87" s="13" customFormat="1" ht="36" customHeight="1">
      <c r="A52" s="384" t="s">
        <v>186</v>
      </c>
      <c r="B52" s="122" t="s">
        <v>1749</v>
      </c>
      <c r="C52" s="135" t="s">
        <v>1041</v>
      </c>
      <c r="D52" s="135" t="s">
        <v>1018</v>
      </c>
      <c r="E52" s="136" t="s">
        <v>1131</v>
      </c>
      <c r="F52" s="135" t="s">
        <v>1129</v>
      </c>
      <c r="G52" s="112" t="s">
        <v>615</v>
      </c>
      <c r="H52" s="113" t="s">
        <v>1748</v>
      </c>
      <c r="I52" s="114" t="s">
        <v>616</v>
      </c>
      <c r="J52" s="29">
        <v>0.01</v>
      </c>
      <c r="K52" s="56">
        <v>0.02</v>
      </c>
      <c r="L52" s="136" t="s">
        <v>1128</v>
      </c>
      <c r="M52" s="457" t="str">
        <f>VLOOKUP($A52,'Изменение прайс-листа'!$A$2:$E$798,4,FALSE)</f>
        <v>по запросу</v>
      </c>
      <c r="N52" s="455"/>
      <c r="O52" s="455"/>
      <c r="P52" s="456"/>
      <c r="Q52" s="464"/>
      <c r="R52" s="121"/>
      <c r="S52" s="783">
        <f t="shared" si="3"/>
        <v>0</v>
      </c>
      <c r="T52" s="784">
        <f t="shared" si="4"/>
        <v>0</v>
      </c>
      <c r="U52" s="26"/>
      <c r="V52" s="26"/>
      <c r="W52" s="44">
        <v>360000</v>
      </c>
      <c r="X52" s="32">
        <v>24</v>
      </c>
      <c r="Y52" s="44"/>
      <c r="Z52" s="1084" t="s">
        <v>796</v>
      </c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</row>
    <row r="53" spans="1:87" s="13" customFormat="1" ht="36" customHeight="1">
      <c r="A53" s="384" t="s">
        <v>187</v>
      </c>
      <c r="B53" s="122" t="s">
        <v>1750</v>
      </c>
      <c r="C53" s="135" t="s">
        <v>1041</v>
      </c>
      <c r="D53" s="135" t="s">
        <v>1018</v>
      </c>
      <c r="E53" s="136" t="s">
        <v>1131</v>
      </c>
      <c r="F53" s="135" t="s">
        <v>1129</v>
      </c>
      <c r="G53" s="112" t="s">
        <v>615</v>
      </c>
      <c r="H53" s="113" t="s">
        <v>1748</v>
      </c>
      <c r="I53" s="114" t="s">
        <v>616</v>
      </c>
      <c r="J53" s="29">
        <v>0.01</v>
      </c>
      <c r="K53" s="56">
        <v>0.02</v>
      </c>
      <c r="L53" s="136" t="s">
        <v>1128</v>
      </c>
      <c r="M53" s="457" t="str">
        <f>VLOOKUP($A53,'Изменение прайс-листа'!$A$2:$E$798,4,FALSE)</f>
        <v>по запросу</v>
      </c>
      <c r="N53" s="455"/>
      <c r="O53" s="455"/>
      <c r="P53" s="456"/>
      <c r="Q53" s="464"/>
      <c r="R53" s="121"/>
      <c r="S53" s="783">
        <f t="shared" si="3"/>
        <v>0</v>
      </c>
      <c r="T53" s="784">
        <f t="shared" si="4"/>
        <v>0</v>
      </c>
      <c r="U53" s="26"/>
      <c r="V53" s="26"/>
      <c r="W53" s="44">
        <v>360000</v>
      </c>
      <c r="X53" s="32">
        <v>36</v>
      </c>
      <c r="Y53" s="44"/>
      <c r="Z53" s="1085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</row>
    <row r="54" spans="1:87" s="13" customFormat="1" ht="45.75" customHeight="1">
      <c r="A54" s="384" t="s">
        <v>1255</v>
      </c>
      <c r="B54" s="122" t="s">
        <v>1256</v>
      </c>
      <c r="C54" s="135" t="s">
        <v>1040</v>
      </c>
      <c r="D54" s="135" t="s">
        <v>1018</v>
      </c>
      <c r="E54" s="136" t="s">
        <v>1132</v>
      </c>
      <c r="F54" s="135" t="s">
        <v>1068</v>
      </c>
      <c r="G54" s="112" t="s">
        <v>155</v>
      </c>
      <c r="H54" s="113" t="s">
        <v>659</v>
      </c>
      <c r="I54" s="114" t="s">
        <v>762</v>
      </c>
      <c r="J54" s="29">
        <v>1</v>
      </c>
      <c r="K54" s="56">
        <v>1</v>
      </c>
      <c r="L54" s="136" t="s">
        <v>1080</v>
      </c>
      <c r="M54" s="455">
        <f>VLOOKUP($A54,'Изменение прайс-листа'!$A$2:$E$798,4,FALSE)</f>
        <v>3060</v>
      </c>
      <c r="N54" s="455">
        <f t="shared" si="14"/>
        <v>3672</v>
      </c>
      <c r="O54" s="455">
        <f t="shared" si="7"/>
        <v>3672</v>
      </c>
      <c r="P54" s="456">
        <f t="shared" si="8"/>
        <v>14688</v>
      </c>
      <c r="Q54" s="464"/>
      <c r="R54" s="121">
        <f t="shared" si="15"/>
        <v>0</v>
      </c>
      <c r="S54" s="783">
        <f t="shared" si="3"/>
        <v>0</v>
      </c>
      <c r="T54" s="784">
        <f t="shared" si="4"/>
        <v>0</v>
      </c>
      <c r="U54" s="26"/>
      <c r="V54" s="26"/>
      <c r="W54" s="34">
        <v>384</v>
      </c>
      <c r="X54" s="34">
        <v>23.04</v>
      </c>
      <c r="Y54" s="44">
        <v>12672</v>
      </c>
      <c r="Z54" s="93" t="s">
        <v>689</v>
      </c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</row>
    <row r="55" spans="1:87" s="31" customFormat="1" ht="50.1" customHeight="1">
      <c r="A55" s="384" t="s">
        <v>1258</v>
      </c>
      <c r="B55" s="122" t="s">
        <v>1257</v>
      </c>
      <c r="C55" s="129" t="s">
        <v>1040</v>
      </c>
      <c r="D55" s="129" t="s">
        <v>1018</v>
      </c>
      <c r="E55" s="132" t="s">
        <v>1132</v>
      </c>
      <c r="F55" s="129" t="s">
        <v>1068</v>
      </c>
      <c r="G55" s="112" t="s">
        <v>427</v>
      </c>
      <c r="H55" s="113" t="s">
        <v>659</v>
      </c>
      <c r="I55" s="114" t="s">
        <v>762</v>
      </c>
      <c r="J55" s="38">
        <v>1</v>
      </c>
      <c r="K55" s="37">
        <v>1</v>
      </c>
      <c r="L55" s="132" t="s">
        <v>1080</v>
      </c>
      <c r="M55" s="455">
        <f>VLOOKUP($A55,'Изменение прайс-листа'!$A$2:$E$798,4,FALSE)</f>
        <v>288</v>
      </c>
      <c r="N55" s="455">
        <f t="shared" si="14"/>
        <v>345.59999999999997</v>
      </c>
      <c r="O55" s="455">
        <f t="shared" si="7"/>
        <v>345.59999999999997</v>
      </c>
      <c r="P55" s="456">
        <f t="shared" si="8"/>
        <v>3110.3999999999996</v>
      </c>
      <c r="Q55" s="464"/>
      <c r="R55" s="121">
        <f t="shared" si="15"/>
        <v>0</v>
      </c>
      <c r="S55" s="783">
        <f t="shared" si="3"/>
        <v>0</v>
      </c>
      <c r="T55" s="784">
        <f t="shared" si="4"/>
        <v>0</v>
      </c>
      <c r="U55" s="55"/>
      <c r="V55" s="55"/>
      <c r="W55" s="34">
        <v>480</v>
      </c>
      <c r="X55" s="34">
        <v>64.800000000000011</v>
      </c>
      <c r="Y55" s="44">
        <v>15840</v>
      </c>
      <c r="Z55" s="98" t="s">
        <v>690</v>
      </c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</row>
    <row r="56" spans="1:87" s="13" customFormat="1" ht="50.1" customHeight="1">
      <c r="A56" s="384" t="s">
        <v>1135</v>
      </c>
      <c r="B56" s="122" t="s">
        <v>1133</v>
      </c>
      <c r="C56" s="129" t="s">
        <v>1040</v>
      </c>
      <c r="D56" s="129" t="s">
        <v>1018</v>
      </c>
      <c r="E56" s="132" t="s">
        <v>1081</v>
      </c>
      <c r="F56" s="129" t="s">
        <v>1079</v>
      </c>
      <c r="G56" s="112" t="s">
        <v>826</v>
      </c>
      <c r="H56" s="113" t="s">
        <v>659</v>
      </c>
      <c r="I56" s="114" t="s">
        <v>616</v>
      </c>
      <c r="J56" s="38">
        <v>1</v>
      </c>
      <c r="K56" s="37">
        <v>1</v>
      </c>
      <c r="L56" s="132" t="s">
        <v>1080</v>
      </c>
      <c r="M56" s="455">
        <f>VLOOKUP($A56,'Изменение прайс-листа'!$A$2:$E$798,4,FALSE)</f>
        <v>1520</v>
      </c>
      <c r="N56" s="455">
        <f t="shared" si="14"/>
        <v>1824</v>
      </c>
      <c r="O56" s="455">
        <f t="shared" ref="O56:O58" si="16">$N56*$J56</f>
        <v>1824</v>
      </c>
      <c r="P56" s="456">
        <f t="shared" ref="P56:P58" si="17">$N56*$G56</f>
        <v>4560</v>
      </c>
      <c r="Q56" s="464"/>
      <c r="R56" s="121">
        <f t="shared" si="15"/>
        <v>0</v>
      </c>
      <c r="S56" s="783">
        <f t="shared" si="3"/>
        <v>0</v>
      </c>
      <c r="T56" s="784">
        <f t="shared" si="4"/>
        <v>0</v>
      </c>
      <c r="U56" s="55"/>
      <c r="V56" s="55"/>
      <c r="W56" s="44">
        <v>2000</v>
      </c>
      <c r="X56" s="32">
        <v>900</v>
      </c>
      <c r="Y56" s="44">
        <v>30000</v>
      </c>
      <c r="Z56" s="94" t="s">
        <v>1137</v>
      </c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</row>
    <row r="57" spans="1:87" ht="50.1" customHeight="1">
      <c r="A57" s="384" t="s">
        <v>1136</v>
      </c>
      <c r="B57" s="124" t="s">
        <v>1134</v>
      </c>
      <c r="C57" s="135" t="s">
        <v>1040</v>
      </c>
      <c r="D57" s="135" t="s">
        <v>1018</v>
      </c>
      <c r="E57" s="45" t="s">
        <v>1081</v>
      </c>
      <c r="F57" s="135" t="s">
        <v>1079</v>
      </c>
      <c r="G57" s="108" t="s">
        <v>826</v>
      </c>
      <c r="H57" s="109" t="s">
        <v>659</v>
      </c>
      <c r="I57" s="110" t="s">
        <v>616</v>
      </c>
      <c r="J57" s="19">
        <v>1</v>
      </c>
      <c r="K57" s="57">
        <v>1</v>
      </c>
      <c r="L57" s="136" t="s">
        <v>1080</v>
      </c>
      <c r="M57" s="455">
        <f>VLOOKUP($A57,'Изменение прайс-листа'!$A$2:$E$798,4,FALSE)</f>
        <v>1580</v>
      </c>
      <c r="N57" s="455">
        <f t="shared" si="14"/>
        <v>1896</v>
      </c>
      <c r="O57" s="455">
        <f t="shared" si="16"/>
        <v>1896</v>
      </c>
      <c r="P57" s="456">
        <f t="shared" si="17"/>
        <v>4740</v>
      </c>
      <c r="Q57" s="464"/>
      <c r="R57" s="121">
        <f t="shared" si="15"/>
        <v>0</v>
      </c>
      <c r="S57" s="783">
        <f t="shared" si="3"/>
        <v>0</v>
      </c>
      <c r="T57" s="784">
        <f t="shared" si="4"/>
        <v>0</v>
      </c>
      <c r="U57" s="26"/>
      <c r="V57" s="26"/>
      <c r="W57" s="44">
        <v>2000</v>
      </c>
      <c r="X57" s="32">
        <v>760</v>
      </c>
      <c r="Y57" s="44">
        <v>30000</v>
      </c>
      <c r="Z57" s="61" t="s">
        <v>1138</v>
      </c>
    </row>
    <row r="58" spans="1:87" ht="50.1" customHeight="1">
      <c r="A58" s="384" t="s">
        <v>1139</v>
      </c>
      <c r="B58" s="124" t="s">
        <v>1140</v>
      </c>
      <c r="C58" s="135" t="s">
        <v>1040</v>
      </c>
      <c r="D58" s="135" t="s">
        <v>1018</v>
      </c>
      <c r="E58" s="45" t="s">
        <v>1081</v>
      </c>
      <c r="F58" s="135" t="s">
        <v>1129</v>
      </c>
      <c r="G58" s="108" t="s">
        <v>826</v>
      </c>
      <c r="H58" s="109" t="s">
        <v>659</v>
      </c>
      <c r="I58" s="110" t="s">
        <v>616</v>
      </c>
      <c r="J58" s="19">
        <v>1</v>
      </c>
      <c r="K58" s="57">
        <v>1</v>
      </c>
      <c r="L58" s="136" t="s">
        <v>1080</v>
      </c>
      <c r="M58" s="455">
        <f>VLOOKUP($A58,'Изменение прайс-листа'!$A$2:$E$798,4,FALSE)</f>
        <v>792</v>
      </c>
      <c r="N58" s="455">
        <f t="shared" si="14"/>
        <v>950.4</v>
      </c>
      <c r="O58" s="455">
        <f t="shared" si="16"/>
        <v>950.4</v>
      </c>
      <c r="P58" s="456">
        <f t="shared" si="17"/>
        <v>2376</v>
      </c>
      <c r="Q58" s="464"/>
      <c r="R58" s="121">
        <f t="shared" si="15"/>
        <v>0</v>
      </c>
      <c r="S58" s="783">
        <f t="shared" si="3"/>
        <v>0</v>
      </c>
      <c r="T58" s="784">
        <f t="shared" si="4"/>
        <v>0</v>
      </c>
      <c r="U58" s="26"/>
      <c r="V58" s="26"/>
      <c r="W58" s="44">
        <v>2000</v>
      </c>
      <c r="X58" s="32">
        <v>900</v>
      </c>
      <c r="Y58" s="44">
        <v>30000</v>
      </c>
      <c r="Z58" s="95" t="s">
        <v>1647</v>
      </c>
    </row>
    <row r="59" spans="1:87" s="14" customFormat="1" ht="40.35" customHeight="1">
      <c r="A59" s="384" t="s">
        <v>867</v>
      </c>
      <c r="B59" s="134" t="s">
        <v>1851</v>
      </c>
      <c r="C59" s="135" t="s">
        <v>1041</v>
      </c>
      <c r="D59" s="135" t="s">
        <v>1018</v>
      </c>
      <c r="E59" s="136" t="s">
        <v>1142</v>
      </c>
      <c r="F59" s="135" t="s">
        <v>1143</v>
      </c>
      <c r="G59" s="722" t="s">
        <v>1967</v>
      </c>
      <c r="H59" s="113" t="s">
        <v>152</v>
      </c>
      <c r="I59" s="114" t="s">
        <v>616</v>
      </c>
      <c r="J59" s="29">
        <v>5</v>
      </c>
      <c r="K59" s="56">
        <v>15</v>
      </c>
      <c r="L59" s="136" t="s">
        <v>1144</v>
      </c>
      <c r="M59" s="457" t="str">
        <f>VLOOKUP($A59,'Изменение прайс-листа'!$A$2:$E$798,4,FALSE)</f>
        <v>по запросу</v>
      </c>
      <c r="N59" s="455"/>
      <c r="O59" s="455"/>
      <c r="P59" s="456"/>
      <c r="Q59" s="464"/>
      <c r="R59" s="121"/>
      <c r="S59" s="783">
        <f t="shared" si="3"/>
        <v>0</v>
      </c>
      <c r="T59" s="784">
        <f t="shared" si="4"/>
        <v>0</v>
      </c>
      <c r="U59" s="26"/>
      <c r="V59" s="26"/>
      <c r="W59" s="44">
        <v>76800</v>
      </c>
      <c r="X59" s="32">
        <v>121.6</v>
      </c>
      <c r="Y59" s="44">
        <v>528</v>
      </c>
      <c r="Z59" s="1084" t="s">
        <v>1852</v>
      </c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</row>
    <row r="60" spans="1:87" s="14" customFormat="1" ht="54.75" customHeight="1">
      <c r="A60" s="384" t="s">
        <v>868</v>
      </c>
      <c r="B60" s="134" t="s">
        <v>1829</v>
      </c>
      <c r="C60" s="135" t="s">
        <v>1041</v>
      </c>
      <c r="D60" s="135" t="s">
        <v>1018</v>
      </c>
      <c r="E60" s="136" t="s">
        <v>1142</v>
      </c>
      <c r="F60" s="135" t="s">
        <v>1143</v>
      </c>
      <c r="G60" s="722" t="s">
        <v>1968</v>
      </c>
      <c r="H60" s="113" t="s">
        <v>152</v>
      </c>
      <c r="I60" s="114" t="s">
        <v>616</v>
      </c>
      <c r="J60" s="29">
        <v>5</v>
      </c>
      <c r="K60" s="56">
        <v>15</v>
      </c>
      <c r="L60" s="132" t="s">
        <v>1144</v>
      </c>
      <c r="M60" s="457" t="str">
        <f>VLOOKUP($A60,'Изменение прайс-листа'!$A$2:$E$798,4,FALSE)</f>
        <v>по запросу</v>
      </c>
      <c r="N60" s="455"/>
      <c r="O60" s="455"/>
      <c r="P60" s="456"/>
      <c r="Q60" s="464"/>
      <c r="R60" s="121"/>
      <c r="S60" s="783">
        <f t="shared" si="3"/>
        <v>0</v>
      </c>
      <c r="T60" s="784">
        <f t="shared" si="4"/>
        <v>0</v>
      </c>
      <c r="U60" s="26"/>
      <c r="V60" s="26"/>
      <c r="W60" s="44">
        <v>76800</v>
      </c>
      <c r="X60" s="32">
        <v>121.6</v>
      </c>
      <c r="Y60" s="44">
        <v>528</v>
      </c>
      <c r="Z60" s="1077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</row>
    <row r="61" spans="1:87" s="14" customFormat="1" ht="40.35" customHeight="1">
      <c r="A61" s="384" t="s">
        <v>869</v>
      </c>
      <c r="B61" s="134" t="s">
        <v>1830</v>
      </c>
      <c r="C61" s="135" t="s">
        <v>1041</v>
      </c>
      <c r="D61" s="135" t="s">
        <v>1018</v>
      </c>
      <c r="E61" s="136" t="s">
        <v>1142</v>
      </c>
      <c r="F61" s="135" t="s">
        <v>1143</v>
      </c>
      <c r="G61" s="722" t="s">
        <v>1969</v>
      </c>
      <c r="H61" s="113" t="s">
        <v>152</v>
      </c>
      <c r="I61" s="114" t="s">
        <v>616</v>
      </c>
      <c r="J61" s="29">
        <v>5</v>
      </c>
      <c r="K61" s="56">
        <v>15</v>
      </c>
      <c r="L61" s="132" t="s">
        <v>1144</v>
      </c>
      <c r="M61" s="457" t="str">
        <f>VLOOKUP($A61,'Изменение прайс-листа'!$A$2:$E$798,4,FALSE)</f>
        <v>по запросу</v>
      </c>
      <c r="N61" s="455"/>
      <c r="O61" s="455"/>
      <c r="P61" s="456"/>
      <c r="Q61" s="464"/>
      <c r="R61" s="121"/>
      <c r="S61" s="783">
        <f t="shared" si="3"/>
        <v>0</v>
      </c>
      <c r="T61" s="784">
        <f t="shared" si="4"/>
        <v>0</v>
      </c>
      <c r="U61" s="26"/>
      <c r="V61" s="26"/>
      <c r="W61" s="44">
        <v>64000</v>
      </c>
      <c r="X61" s="32">
        <v>110.4</v>
      </c>
      <c r="Y61" s="44">
        <v>528</v>
      </c>
      <c r="Z61" s="1077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</row>
    <row r="62" spans="1:87" s="14" customFormat="1" ht="40.35" customHeight="1">
      <c r="A62" s="384" t="s">
        <v>870</v>
      </c>
      <c r="B62" s="134" t="s">
        <v>1831</v>
      </c>
      <c r="C62" s="135" t="s">
        <v>1041</v>
      </c>
      <c r="D62" s="135" t="s">
        <v>1018</v>
      </c>
      <c r="E62" s="136" t="s">
        <v>1142</v>
      </c>
      <c r="F62" s="135" t="s">
        <v>1143</v>
      </c>
      <c r="G62" s="722" t="s">
        <v>1969</v>
      </c>
      <c r="H62" s="113" t="s">
        <v>152</v>
      </c>
      <c r="I62" s="114" t="s">
        <v>616</v>
      </c>
      <c r="J62" s="29">
        <v>5</v>
      </c>
      <c r="K62" s="56">
        <v>15</v>
      </c>
      <c r="L62" s="132" t="s">
        <v>1144</v>
      </c>
      <c r="M62" s="457" t="str">
        <f>VLOOKUP($A62,'Изменение прайс-листа'!$A$2:$E$798,4,FALSE)</f>
        <v>по запросу</v>
      </c>
      <c r="N62" s="455"/>
      <c r="O62" s="455"/>
      <c r="P62" s="456"/>
      <c r="Q62" s="464"/>
      <c r="R62" s="121"/>
      <c r="S62" s="783">
        <f t="shared" si="3"/>
        <v>0</v>
      </c>
      <c r="T62" s="784">
        <f t="shared" si="4"/>
        <v>0</v>
      </c>
      <c r="U62" s="26"/>
      <c r="V62" s="26"/>
      <c r="W62" s="44">
        <v>51200</v>
      </c>
      <c r="X62" s="32">
        <v>102.4</v>
      </c>
      <c r="Y62" s="44">
        <v>528</v>
      </c>
      <c r="Z62" s="1077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</row>
    <row r="63" spans="1:87" s="14" customFormat="1" ht="40.35" customHeight="1">
      <c r="A63" s="384" t="s">
        <v>871</v>
      </c>
      <c r="B63" s="134" t="s">
        <v>1832</v>
      </c>
      <c r="C63" s="135" t="s">
        <v>1041</v>
      </c>
      <c r="D63" s="135" t="s">
        <v>1018</v>
      </c>
      <c r="E63" s="136" t="s">
        <v>1142</v>
      </c>
      <c r="F63" s="135" t="s">
        <v>1143</v>
      </c>
      <c r="G63" s="722" t="s">
        <v>1970</v>
      </c>
      <c r="H63" s="113" t="s">
        <v>152</v>
      </c>
      <c r="I63" s="114" t="s">
        <v>616</v>
      </c>
      <c r="J63" s="29">
        <v>5</v>
      </c>
      <c r="K63" s="56">
        <v>15</v>
      </c>
      <c r="L63" s="132" t="s">
        <v>1144</v>
      </c>
      <c r="M63" s="457" t="str">
        <f>VLOOKUP($A63,'Изменение прайс-листа'!$A$2:$E$798,4,FALSE)</f>
        <v>по запросу</v>
      </c>
      <c r="N63" s="455"/>
      <c r="O63" s="455"/>
      <c r="P63" s="456"/>
      <c r="Q63" s="464"/>
      <c r="R63" s="121"/>
      <c r="S63" s="783">
        <f t="shared" si="3"/>
        <v>0</v>
      </c>
      <c r="T63" s="784">
        <f t="shared" si="4"/>
        <v>0</v>
      </c>
      <c r="U63" s="26"/>
      <c r="V63" s="26"/>
      <c r="W63" s="44">
        <v>51200</v>
      </c>
      <c r="X63" s="32">
        <v>102.4</v>
      </c>
      <c r="Y63" s="44">
        <v>528</v>
      </c>
      <c r="Z63" s="1077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</row>
    <row r="64" spans="1:87" s="14" customFormat="1" ht="40.35" customHeight="1">
      <c r="A64" s="384" t="s">
        <v>872</v>
      </c>
      <c r="B64" s="134" t="s">
        <v>1833</v>
      </c>
      <c r="C64" s="135" t="s">
        <v>1041</v>
      </c>
      <c r="D64" s="135" t="s">
        <v>1018</v>
      </c>
      <c r="E64" s="136" t="s">
        <v>1142</v>
      </c>
      <c r="F64" s="135" t="s">
        <v>1143</v>
      </c>
      <c r="G64" s="722" t="s">
        <v>1970</v>
      </c>
      <c r="H64" s="113" t="s">
        <v>152</v>
      </c>
      <c r="I64" s="114" t="s">
        <v>616</v>
      </c>
      <c r="J64" s="29">
        <v>5</v>
      </c>
      <c r="K64" s="56">
        <v>15</v>
      </c>
      <c r="L64" s="132" t="s">
        <v>1144</v>
      </c>
      <c r="M64" s="457" t="str">
        <f>VLOOKUP($A64,'Изменение прайс-листа'!$A$2:$E$798,4,FALSE)</f>
        <v>по запросу</v>
      </c>
      <c r="N64" s="455"/>
      <c r="O64" s="455"/>
      <c r="P64" s="456"/>
      <c r="Q64" s="464"/>
      <c r="R64" s="121"/>
      <c r="S64" s="783">
        <f t="shared" si="3"/>
        <v>0</v>
      </c>
      <c r="T64" s="784">
        <f t="shared" si="4"/>
        <v>0</v>
      </c>
      <c r="U64" s="26"/>
      <c r="V64" s="26"/>
      <c r="W64" s="44">
        <v>38400</v>
      </c>
      <c r="X64" s="32">
        <v>91.2</v>
      </c>
      <c r="Y64" s="44">
        <v>528</v>
      </c>
      <c r="Z64" s="1077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</row>
    <row r="65" spans="1:46" s="14" customFormat="1" ht="40.35" customHeight="1">
      <c r="A65" s="384" t="s">
        <v>873</v>
      </c>
      <c r="B65" s="134" t="s">
        <v>1834</v>
      </c>
      <c r="C65" s="135" t="s">
        <v>1041</v>
      </c>
      <c r="D65" s="135" t="s">
        <v>1018</v>
      </c>
      <c r="E65" s="136" t="s">
        <v>1142</v>
      </c>
      <c r="F65" s="135" t="s">
        <v>1143</v>
      </c>
      <c r="G65" s="722" t="s">
        <v>1970</v>
      </c>
      <c r="H65" s="113" t="s">
        <v>152</v>
      </c>
      <c r="I65" s="114" t="s">
        <v>616</v>
      </c>
      <c r="J65" s="29">
        <v>5</v>
      </c>
      <c r="K65" s="56">
        <v>15</v>
      </c>
      <c r="L65" s="132" t="s">
        <v>1144</v>
      </c>
      <c r="M65" s="457" t="str">
        <f>VLOOKUP($A65,'Изменение прайс-листа'!$A$2:$E$798,4,FALSE)</f>
        <v>по запросу</v>
      </c>
      <c r="N65" s="455"/>
      <c r="O65" s="455"/>
      <c r="P65" s="456"/>
      <c r="Q65" s="464"/>
      <c r="R65" s="121"/>
      <c r="S65" s="783">
        <f t="shared" si="3"/>
        <v>0</v>
      </c>
      <c r="T65" s="784">
        <f t="shared" si="4"/>
        <v>0</v>
      </c>
      <c r="U65" s="26"/>
      <c r="V65" s="26"/>
      <c r="W65" s="44">
        <v>38400</v>
      </c>
      <c r="X65" s="32">
        <v>96</v>
      </c>
      <c r="Y65" s="44">
        <v>528</v>
      </c>
      <c r="Z65" s="1077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</row>
    <row r="66" spans="1:46" s="14" customFormat="1" ht="40.35" customHeight="1">
      <c r="A66" s="384" t="s">
        <v>874</v>
      </c>
      <c r="B66" s="134" t="s">
        <v>1835</v>
      </c>
      <c r="C66" s="135" t="s">
        <v>1041</v>
      </c>
      <c r="D66" s="135" t="s">
        <v>1018</v>
      </c>
      <c r="E66" s="136" t="s">
        <v>1142</v>
      </c>
      <c r="F66" s="135" t="s">
        <v>1143</v>
      </c>
      <c r="G66" s="112" t="s">
        <v>477</v>
      </c>
      <c r="H66" s="113" t="s">
        <v>152</v>
      </c>
      <c r="I66" s="114" t="s">
        <v>616</v>
      </c>
      <c r="J66" s="29">
        <v>5</v>
      </c>
      <c r="K66" s="56">
        <v>15</v>
      </c>
      <c r="L66" s="132" t="s">
        <v>1144</v>
      </c>
      <c r="M66" s="457" t="str">
        <f>VLOOKUP($A66,'Изменение прайс-листа'!$A$2:$E$798,4,FALSE)</f>
        <v>по запросу</v>
      </c>
      <c r="N66" s="455"/>
      <c r="O66" s="455"/>
      <c r="P66" s="456"/>
      <c r="Q66" s="464"/>
      <c r="R66" s="121"/>
      <c r="S66" s="783">
        <f t="shared" si="3"/>
        <v>0</v>
      </c>
      <c r="T66" s="784">
        <f t="shared" si="4"/>
        <v>0</v>
      </c>
      <c r="U66" s="26"/>
      <c r="V66" s="26"/>
      <c r="W66" s="44">
        <v>38400</v>
      </c>
      <c r="X66" s="32">
        <v>105.6</v>
      </c>
      <c r="Y66" s="44">
        <v>528</v>
      </c>
      <c r="Z66" s="1077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</row>
    <row r="67" spans="1:46" s="14" customFormat="1" ht="40.35" customHeight="1">
      <c r="A67" s="384" t="s">
        <v>875</v>
      </c>
      <c r="B67" s="134" t="s">
        <v>1836</v>
      </c>
      <c r="C67" s="135" t="s">
        <v>1041</v>
      </c>
      <c r="D67" s="135" t="s">
        <v>1018</v>
      </c>
      <c r="E67" s="136" t="s">
        <v>1142</v>
      </c>
      <c r="F67" s="135" t="s">
        <v>1143</v>
      </c>
      <c r="G67" s="112" t="s">
        <v>477</v>
      </c>
      <c r="H67" s="113" t="s">
        <v>152</v>
      </c>
      <c r="I67" s="114" t="s">
        <v>616</v>
      </c>
      <c r="J67" s="29">
        <v>5</v>
      </c>
      <c r="K67" s="56">
        <v>15</v>
      </c>
      <c r="L67" s="132" t="s">
        <v>1144</v>
      </c>
      <c r="M67" s="457" t="str">
        <f>VLOOKUP($A67,'Изменение прайс-листа'!$A$2:$E$798,4,FALSE)</f>
        <v>по запросу</v>
      </c>
      <c r="N67" s="455"/>
      <c r="O67" s="455"/>
      <c r="P67" s="456"/>
      <c r="Q67" s="464"/>
      <c r="R67" s="121"/>
      <c r="S67" s="783">
        <f t="shared" si="3"/>
        <v>0</v>
      </c>
      <c r="T67" s="784">
        <f t="shared" si="4"/>
        <v>0</v>
      </c>
      <c r="U67" s="26"/>
      <c r="V67" s="26"/>
      <c r="W67" s="44">
        <v>25600</v>
      </c>
      <c r="X67" s="32">
        <v>72</v>
      </c>
      <c r="Y67" s="44">
        <v>528</v>
      </c>
      <c r="Z67" s="1085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</row>
    <row r="68" spans="1:46" s="14" customFormat="1" ht="40.35" customHeight="1">
      <c r="A68" s="384" t="s">
        <v>827</v>
      </c>
      <c r="B68" s="134" t="s">
        <v>1815</v>
      </c>
      <c r="C68" s="135" t="s">
        <v>1041</v>
      </c>
      <c r="D68" s="135" t="s">
        <v>1018</v>
      </c>
      <c r="E68" s="136" t="s">
        <v>1142</v>
      </c>
      <c r="F68" s="135" t="s">
        <v>1143</v>
      </c>
      <c r="G68" s="112">
        <v>100</v>
      </c>
      <c r="H68" s="113" t="s">
        <v>152</v>
      </c>
      <c r="I68" s="114" t="s">
        <v>616</v>
      </c>
      <c r="J68" s="29">
        <v>5</v>
      </c>
      <c r="K68" s="56">
        <v>15</v>
      </c>
      <c r="L68" s="132" t="s">
        <v>1144</v>
      </c>
      <c r="M68" s="457" t="str">
        <f>VLOOKUP($A68,'Изменение прайс-листа'!$A$2:$E$798,4,FALSE)</f>
        <v>по запросу</v>
      </c>
      <c r="N68" s="455"/>
      <c r="O68" s="455"/>
      <c r="P68" s="456"/>
      <c r="Q68" s="464"/>
      <c r="R68" s="121"/>
      <c r="S68" s="783">
        <f t="shared" si="3"/>
        <v>0</v>
      </c>
      <c r="T68" s="784">
        <f t="shared" si="4"/>
        <v>0</v>
      </c>
      <c r="U68" s="26"/>
      <c r="V68" s="26"/>
      <c r="W68" s="44">
        <v>25600</v>
      </c>
      <c r="X68" s="32">
        <v>72</v>
      </c>
      <c r="Y68" s="44">
        <v>528</v>
      </c>
      <c r="Z68" s="1074" t="s">
        <v>1853</v>
      </c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</row>
    <row r="69" spans="1:46" s="13" customFormat="1" ht="66.75" customHeight="1">
      <c r="A69" s="384" t="s">
        <v>828</v>
      </c>
      <c r="B69" s="122" t="s">
        <v>1816</v>
      </c>
      <c r="C69" s="135" t="s">
        <v>1041</v>
      </c>
      <c r="D69" s="135" t="s">
        <v>1018</v>
      </c>
      <c r="E69" s="136" t="s">
        <v>1142</v>
      </c>
      <c r="F69" s="135" t="s">
        <v>1143</v>
      </c>
      <c r="G69" s="112">
        <v>100</v>
      </c>
      <c r="H69" s="113" t="s">
        <v>152</v>
      </c>
      <c r="I69" s="114" t="s">
        <v>616</v>
      </c>
      <c r="J69" s="29">
        <v>5</v>
      </c>
      <c r="K69" s="56">
        <v>15</v>
      </c>
      <c r="L69" s="132" t="s">
        <v>1144</v>
      </c>
      <c r="M69" s="457" t="str">
        <f>VLOOKUP($A69,'Изменение прайс-листа'!$A$2:$E$798,4,FALSE)</f>
        <v>по запросу</v>
      </c>
      <c r="N69" s="455"/>
      <c r="O69" s="455"/>
      <c r="P69" s="456"/>
      <c r="Q69" s="464"/>
      <c r="R69" s="121"/>
      <c r="S69" s="783">
        <f t="shared" si="3"/>
        <v>0</v>
      </c>
      <c r="T69" s="784">
        <f t="shared" si="4"/>
        <v>0</v>
      </c>
      <c r="U69" s="26"/>
      <c r="V69" s="26"/>
      <c r="W69" s="44">
        <v>25600</v>
      </c>
      <c r="X69" s="32">
        <v>86.4</v>
      </c>
      <c r="Y69" s="44">
        <v>528</v>
      </c>
      <c r="Z69" s="1076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</row>
    <row r="70" spans="1:46" s="13" customFormat="1" ht="40.35" customHeight="1">
      <c r="A70" s="384" t="s">
        <v>829</v>
      </c>
      <c r="B70" s="122" t="s">
        <v>1817</v>
      </c>
      <c r="C70" s="135" t="s">
        <v>1041</v>
      </c>
      <c r="D70" s="135" t="s">
        <v>1018</v>
      </c>
      <c r="E70" s="136" t="s">
        <v>1142</v>
      </c>
      <c r="F70" s="135" t="s">
        <v>1143</v>
      </c>
      <c r="G70" s="112">
        <v>100</v>
      </c>
      <c r="H70" s="113" t="s">
        <v>152</v>
      </c>
      <c r="I70" s="114" t="s">
        <v>616</v>
      </c>
      <c r="J70" s="29">
        <v>5</v>
      </c>
      <c r="K70" s="56">
        <v>15</v>
      </c>
      <c r="L70" s="132" t="s">
        <v>1144</v>
      </c>
      <c r="M70" s="457" t="str">
        <f>VLOOKUP($A70,'Изменение прайс-листа'!$A$2:$E$798,4,FALSE)</f>
        <v>по запросу</v>
      </c>
      <c r="N70" s="455"/>
      <c r="O70" s="455"/>
      <c r="P70" s="456"/>
      <c r="Q70" s="464"/>
      <c r="R70" s="121"/>
      <c r="S70" s="783">
        <f t="shared" si="3"/>
        <v>0</v>
      </c>
      <c r="T70" s="784">
        <f t="shared" si="4"/>
        <v>0</v>
      </c>
      <c r="U70" s="26"/>
      <c r="V70" s="26"/>
      <c r="W70" s="44">
        <v>25600</v>
      </c>
      <c r="X70" s="32">
        <v>89.6</v>
      </c>
      <c r="Y70" s="44">
        <v>528</v>
      </c>
      <c r="Z70" s="1076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</row>
    <row r="71" spans="1:46" s="13" customFormat="1" ht="60" customHeight="1">
      <c r="A71" s="384" t="s">
        <v>830</v>
      </c>
      <c r="B71" s="122" t="s">
        <v>1818</v>
      </c>
      <c r="C71" s="135" t="s">
        <v>1041</v>
      </c>
      <c r="D71" s="135" t="s">
        <v>1018</v>
      </c>
      <c r="E71" s="136" t="s">
        <v>1142</v>
      </c>
      <c r="F71" s="135" t="s">
        <v>1143</v>
      </c>
      <c r="G71" s="112">
        <v>100</v>
      </c>
      <c r="H71" s="113" t="s">
        <v>152</v>
      </c>
      <c r="I71" s="114" t="s">
        <v>616</v>
      </c>
      <c r="J71" s="29">
        <v>5</v>
      </c>
      <c r="K71" s="56">
        <v>15</v>
      </c>
      <c r="L71" s="132" t="s">
        <v>1144</v>
      </c>
      <c r="M71" s="457" t="str">
        <f>VLOOKUP($A71,'Изменение прайс-листа'!$A$2:$E$798,4,FALSE)</f>
        <v>по запросу</v>
      </c>
      <c r="N71" s="455"/>
      <c r="O71" s="455"/>
      <c r="P71" s="456"/>
      <c r="Q71" s="464"/>
      <c r="R71" s="121"/>
      <c r="S71" s="783">
        <f t="shared" si="3"/>
        <v>0</v>
      </c>
      <c r="T71" s="784">
        <f t="shared" si="4"/>
        <v>0</v>
      </c>
      <c r="U71" s="26"/>
      <c r="V71" s="26"/>
      <c r="W71" s="44">
        <v>25600</v>
      </c>
      <c r="X71" s="32">
        <v>92.8</v>
      </c>
      <c r="Y71" s="44">
        <v>528</v>
      </c>
      <c r="Z71" s="1076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</row>
    <row r="72" spans="1:46" s="13" customFormat="1" ht="60" customHeight="1">
      <c r="A72" s="384" t="s">
        <v>831</v>
      </c>
      <c r="B72" s="122" t="s">
        <v>1819</v>
      </c>
      <c r="C72" s="135" t="s">
        <v>1041</v>
      </c>
      <c r="D72" s="135" t="s">
        <v>1018</v>
      </c>
      <c r="E72" s="136" t="s">
        <v>1142</v>
      </c>
      <c r="F72" s="135" t="s">
        <v>1143</v>
      </c>
      <c r="G72" s="112">
        <v>100</v>
      </c>
      <c r="H72" s="113" t="s">
        <v>152</v>
      </c>
      <c r="I72" s="114" t="s">
        <v>616</v>
      </c>
      <c r="J72" s="29">
        <v>5</v>
      </c>
      <c r="K72" s="56">
        <v>15</v>
      </c>
      <c r="L72" s="132" t="s">
        <v>1144</v>
      </c>
      <c r="M72" s="457" t="str">
        <f>VLOOKUP($A72,'Изменение прайс-листа'!$A$2:$E$798,4,FALSE)</f>
        <v>по запросу</v>
      </c>
      <c r="N72" s="455"/>
      <c r="O72" s="455"/>
      <c r="P72" s="456"/>
      <c r="Q72" s="464"/>
      <c r="R72" s="121"/>
      <c r="S72" s="783">
        <f t="shared" ref="S72:S135" si="18">ROUNDUP(X72/W72*Q72,0)</f>
        <v>0</v>
      </c>
      <c r="T72" s="784">
        <f t="shared" ref="T72:T135" si="19">Q72/W72</f>
        <v>0</v>
      </c>
      <c r="U72" s="26"/>
      <c r="V72" s="26"/>
      <c r="W72" s="44">
        <v>25600</v>
      </c>
      <c r="X72" s="32">
        <v>94.4</v>
      </c>
      <c r="Y72" s="44">
        <v>528</v>
      </c>
      <c r="Z72" s="1076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</row>
    <row r="73" spans="1:46" s="13" customFormat="1" ht="60" customHeight="1">
      <c r="A73" s="384" t="s">
        <v>832</v>
      </c>
      <c r="B73" s="122" t="s">
        <v>1820</v>
      </c>
      <c r="C73" s="135" t="s">
        <v>1041</v>
      </c>
      <c r="D73" s="135" t="s">
        <v>1018</v>
      </c>
      <c r="E73" s="136" t="s">
        <v>1142</v>
      </c>
      <c r="F73" s="135" t="s">
        <v>1143</v>
      </c>
      <c r="G73" s="112">
        <v>100</v>
      </c>
      <c r="H73" s="113" t="s">
        <v>152</v>
      </c>
      <c r="I73" s="114" t="s">
        <v>616</v>
      </c>
      <c r="J73" s="29">
        <v>5</v>
      </c>
      <c r="K73" s="56">
        <v>15</v>
      </c>
      <c r="L73" s="132" t="s">
        <v>1144</v>
      </c>
      <c r="M73" s="457" t="str">
        <f>VLOOKUP($A73,'Изменение прайс-листа'!$A$2:$E$798,4,FALSE)</f>
        <v>по запросу</v>
      </c>
      <c r="N73" s="455"/>
      <c r="O73" s="455"/>
      <c r="P73" s="456"/>
      <c r="Q73" s="464"/>
      <c r="R73" s="121"/>
      <c r="S73" s="783">
        <f t="shared" si="18"/>
        <v>0</v>
      </c>
      <c r="T73" s="784">
        <f t="shared" si="19"/>
        <v>0</v>
      </c>
      <c r="U73" s="26"/>
      <c r="V73" s="26"/>
      <c r="W73" s="44">
        <v>25600</v>
      </c>
      <c r="X73" s="32">
        <v>97.6</v>
      </c>
      <c r="Y73" s="44">
        <v>528</v>
      </c>
      <c r="Z73" s="1076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</row>
    <row r="74" spans="1:46" s="13" customFormat="1" ht="40.35" customHeight="1">
      <c r="A74" s="384" t="s">
        <v>833</v>
      </c>
      <c r="B74" s="122" t="s">
        <v>1821</v>
      </c>
      <c r="C74" s="135" t="s">
        <v>1041</v>
      </c>
      <c r="D74" s="135" t="s">
        <v>1018</v>
      </c>
      <c r="E74" s="136" t="s">
        <v>1142</v>
      </c>
      <c r="F74" s="135" t="s">
        <v>1143</v>
      </c>
      <c r="G74" s="112">
        <v>100</v>
      </c>
      <c r="H74" s="113" t="s">
        <v>152</v>
      </c>
      <c r="I74" s="114" t="s">
        <v>616</v>
      </c>
      <c r="J74" s="29">
        <v>5</v>
      </c>
      <c r="K74" s="56">
        <v>15</v>
      </c>
      <c r="L74" s="132" t="s">
        <v>1144</v>
      </c>
      <c r="M74" s="457" t="str">
        <f>VLOOKUP($A74,'Изменение прайс-листа'!$A$2:$E$798,4,FALSE)</f>
        <v>по запросу</v>
      </c>
      <c r="N74" s="455"/>
      <c r="O74" s="455"/>
      <c r="P74" s="456"/>
      <c r="Q74" s="464"/>
      <c r="R74" s="121"/>
      <c r="S74" s="783">
        <f t="shared" si="18"/>
        <v>0</v>
      </c>
      <c r="T74" s="784">
        <f t="shared" si="19"/>
        <v>0</v>
      </c>
      <c r="U74" s="26"/>
      <c r="V74" s="26"/>
      <c r="W74" s="44">
        <v>25600</v>
      </c>
      <c r="X74" s="32">
        <v>100.8</v>
      </c>
      <c r="Y74" s="44">
        <v>528</v>
      </c>
      <c r="Z74" s="1076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</row>
    <row r="75" spans="1:46" s="13" customFormat="1" ht="40.35" customHeight="1">
      <c r="A75" s="384" t="s">
        <v>834</v>
      </c>
      <c r="B75" s="122" t="s">
        <v>1822</v>
      </c>
      <c r="C75" s="135" t="s">
        <v>1041</v>
      </c>
      <c r="D75" s="135" t="s">
        <v>1018</v>
      </c>
      <c r="E75" s="136" t="s">
        <v>1142</v>
      </c>
      <c r="F75" s="135" t="s">
        <v>1143</v>
      </c>
      <c r="G75" s="112">
        <v>100</v>
      </c>
      <c r="H75" s="113" t="s">
        <v>152</v>
      </c>
      <c r="I75" s="114" t="s">
        <v>616</v>
      </c>
      <c r="J75" s="29">
        <v>5</v>
      </c>
      <c r="K75" s="56">
        <v>15</v>
      </c>
      <c r="L75" s="132" t="s">
        <v>1144</v>
      </c>
      <c r="M75" s="457" t="str">
        <f>VLOOKUP($A75,'Изменение прайс-листа'!$A$2:$E$798,4,FALSE)</f>
        <v>по запросу</v>
      </c>
      <c r="N75" s="455"/>
      <c r="O75" s="455"/>
      <c r="P75" s="456"/>
      <c r="Q75" s="464"/>
      <c r="R75" s="121"/>
      <c r="S75" s="783">
        <f t="shared" si="18"/>
        <v>0</v>
      </c>
      <c r="T75" s="784">
        <f t="shared" si="19"/>
        <v>0</v>
      </c>
      <c r="U75" s="26"/>
      <c r="V75" s="26"/>
      <c r="W75" s="44">
        <v>25600</v>
      </c>
      <c r="X75" s="32">
        <v>105.6</v>
      </c>
      <c r="Y75" s="44">
        <v>528</v>
      </c>
      <c r="Z75" s="1076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</row>
    <row r="76" spans="1:46" s="14" customFormat="1" ht="40.35" customHeight="1">
      <c r="A76" s="384" t="s">
        <v>450</v>
      </c>
      <c r="B76" s="122" t="s">
        <v>1823</v>
      </c>
      <c r="C76" s="135" t="s">
        <v>1041</v>
      </c>
      <c r="D76" s="135" t="s">
        <v>1018</v>
      </c>
      <c r="E76" s="136" t="s">
        <v>1142</v>
      </c>
      <c r="F76" s="135" t="s">
        <v>1143</v>
      </c>
      <c r="G76" s="112">
        <v>100</v>
      </c>
      <c r="H76" s="113" t="s">
        <v>152</v>
      </c>
      <c r="I76" s="114" t="s">
        <v>616</v>
      </c>
      <c r="J76" s="29">
        <v>5</v>
      </c>
      <c r="K76" s="56">
        <v>15</v>
      </c>
      <c r="L76" s="132" t="s">
        <v>1144</v>
      </c>
      <c r="M76" s="457" t="str">
        <f>VLOOKUP($A76,'Изменение прайс-листа'!$A$2:$E$798,4,FALSE)</f>
        <v>по запросу</v>
      </c>
      <c r="N76" s="455"/>
      <c r="O76" s="455"/>
      <c r="P76" s="456"/>
      <c r="Q76" s="464"/>
      <c r="R76" s="121"/>
      <c r="S76" s="783">
        <f t="shared" si="18"/>
        <v>0</v>
      </c>
      <c r="T76" s="784">
        <f t="shared" si="19"/>
        <v>0</v>
      </c>
      <c r="U76" s="26"/>
      <c r="V76" s="26"/>
      <c r="W76" s="44">
        <v>25600</v>
      </c>
      <c r="X76" s="32">
        <v>108.8</v>
      </c>
      <c r="Y76" s="44">
        <v>528</v>
      </c>
      <c r="Z76" s="1076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</row>
    <row r="77" spans="1:46" s="14" customFormat="1" ht="40.35" customHeight="1">
      <c r="A77" s="384" t="s">
        <v>451</v>
      </c>
      <c r="B77" s="122" t="s">
        <v>1824</v>
      </c>
      <c r="C77" s="135" t="s">
        <v>1041</v>
      </c>
      <c r="D77" s="135" t="s">
        <v>1018</v>
      </c>
      <c r="E77" s="136" t="s">
        <v>1142</v>
      </c>
      <c r="F77" s="135" t="s">
        <v>1143</v>
      </c>
      <c r="G77" s="112">
        <v>100</v>
      </c>
      <c r="H77" s="113" t="s">
        <v>152</v>
      </c>
      <c r="I77" s="114" t="s">
        <v>616</v>
      </c>
      <c r="J77" s="29">
        <v>5</v>
      </c>
      <c r="K77" s="56">
        <v>15</v>
      </c>
      <c r="L77" s="132" t="s">
        <v>1144</v>
      </c>
      <c r="M77" s="457" t="str">
        <f>VLOOKUP($A77,'Изменение прайс-листа'!$A$2:$E$798,4,FALSE)</f>
        <v>по запросу</v>
      </c>
      <c r="N77" s="455"/>
      <c r="O77" s="455"/>
      <c r="P77" s="456"/>
      <c r="Q77" s="464"/>
      <c r="R77" s="121"/>
      <c r="S77" s="783">
        <f t="shared" si="18"/>
        <v>0</v>
      </c>
      <c r="T77" s="784">
        <f t="shared" si="19"/>
        <v>0</v>
      </c>
      <c r="U77" s="26"/>
      <c r="V77" s="26"/>
      <c r="W77" s="44">
        <v>25600</v>
      </c>
      <c r="X77" s="32">
        <v>113.6</v>
      </c>
      <c r="Y77" s="44">
        <v>528</v>
      </c>
      <c r="Z77" s="1075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</row>
    <row r="78" spans="1:46" s="14" customFormat="1" ht="45" customHeight="1">
      <c r="A78" s="384" t="s">
        <v>452</v>
      </c>
      <c r="B78" s="122" t="s">
        <v>1825</v>
      </c>
      <c r="C78" s="135" t="s">
        <v>1041</v>
      </c>
      <c r="D78" s="135" t="s">
        <v>1018</v>
      </c>
      <c r="E78" s="136" t="s">
        <v>1145</v>
      </c>
      <c r="F78" s="135" t="s">
        <v>1146</v>
      </c>
      <c r="G78" s="112">
        <v>100</v>
      </c>
      <c r="H78" s="113" t="s">
        <v>152</v>
      </c>
      <c r="I78" s="114" t="s">
        <v>616</v>
      </c>
      <c r="J78" s="29">
        <v>5</v>
      </c>
      <c r="K78" s="56">
        <v>15</v>
      </c>
      <c r="L78" s="132" t="s">
        <v>1144</v>
      </c>
      <c r="M78" s="457" t="str">
        <f>VLOOKUP($A78,'Изменение прайс-листа'!$A$2:$E$798,4,FALSE)</f>
        <v>по запросу</v>
      </c>
      <c r="N78" s="455"/>
      <c r="O78" s="455"/>
      <c r="P78" s="456"/>
      <c r="Q78" s="464"/>
      <c r="R78" s="121"/>
      <c r="S78" s="783">
        <f t="shared" si="18"/>
        <v>0</v>
      </c>
      <c r="T78" s="784">
        <f t="shared" si="19"/>
        <v>0</v>
      </c>
      <c r="U78" s="26"/>
      <c r="V78" s="26"/>
      <c r="W78" s="44">
        <v>25600</v>
      </c>
      <c r="X78" s="32">
        <v>116.8</v>
      </c>
      <c r="Y78" s="44">
        <v>528</v>
      </c>
      <c r="Z78" s="58" t="s">
        <v>159</v>
      </c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</row>
    <row r="79" spans="1:46" s="14" customFormat="1" ht="48.75" customHeight="1">
      <c r="A79" s="380" t="s">
        <v>453</v>
      </c>
      <c r="B79" s="124" t="s">
        <v>1826</v>
      </c>
      <c r="C79" s="135" t="s">
        <v>1041</v>
      </c>
      <c r="D79" s="135" t="s">
        <v>1018</v>
      </c>
      <c r="E79" s="45" t="s">
        <v>1145</v>
      </c>
      <c r="F79" s="133" t="s">
        <v>1147</v>
      </c>
      <c r="G79" s="108">
        <v>100</v>
      </c>
      <c r="H79" s="109" t="s">
        <v>152</v>
      </c>
      <c r="I79" s="110" t="s">
        <v>616</v>
      </c>
      <c r="J79" s="29">
        <v>5</v>
      </c>
      <c r="K79" s="56">
        <v>15</v>
      </c>
      <c r="L79" s="132" t="s">
        <v>1144</v>
      </c>
      <c r="M79" s="457" t="str">
        <f>VLOOKUP($A79,'Изменение прайс-листа'!$A$2:$E$798,4,FALSE)</f>
        <v>по запросу</v>
      </c>
      <c r="N79" s="455"/>
      <c r="O79" s="455"/>
      <c r="P79" s="456"/>
      <c r="Q79" s="464"/>
      <c r="R79" s="121"/>
      <c r="S79" s="783">
        <f t="shared" si="18"/>
        <v>0</v>
      </c>
      <c r="T79" s="784">
        <f t="shared" si="19"/>
        <v>0</v>
      </c>
      <c r="U79" s="26"/>
      <c r="V79" s="26"/>
      <c r="W79" s="44">
        <v>25600</v>
      </c>
      <c r="X79" s="32">
        <v>33.6</v>
      </c>
      <c r="Y79" s="44">
        <v>528</v>
      </c>
      <c r="Z79" s="58" t="s">
        <v>160</v>
      </c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</row>
    <row r="80" spans="1:46" s="14" customFormat="1" ht="48.75" customHeight="1">
      <c r="A80" s="380" t="s">
        <v>454</v>
      </c>
      <c r="B80" s="124" t="s">
        <v>1827</v>
      </c>
      <c r="C80" s="135" t="s">
        <v>1041</v>
      </c>
      <c r="D80" s="135" t="s">
        <v>1018</v>
      </c>
      <c r="E80" s="45" t="s">
        <v>1145</v>
      </c>
      <c r="F80" s="133" t="s">
        <v>1146</v>
      </c>
      <c r="G80" s="108">
        <v>500</v>
      </c>
      <c r="H80" s="109" t="s">
        <v>152</v>
      </c>
      <c r="I80" s="110" t="s">
        <v>616</v>
      </c>
      <c r="J80" s="29">
        <v>5</v>
      </c>
      <c r="K80" s="56">
        <v>15</v>
      </c>
      <c r="L80" s="132" t="s">
        <v>1144</v>
      </c>
      <c r="M80" s="457" t="str">
        <f>VLOOKUP($A80,'Изменение прайс-листа'!$A$2:$E$798,4,FALSE)</f>
        <v>по запросу</v>
      </c>
      <c r="N80" s="455"/>
      <c r="O80" s="455"/>
      <c r="P80" s="456"/>
      <c r="Q80" s="464"/>
      <c r="R80" s="121"/>
      <c r="S80" s="783">
        <f t="shared" si="18"/>
        <v>0</v>
      </c>
      <c r="T80" s="784">
        <f t="shared" si="19"/>
        <v>0</v>
      </c>
      <c r="U80" s="26"/>
      <c r="V80" s="26"/>
      <c r="W80" s="44">
        <v>25600</v>
      </c>
      <c r="X80" s="32">
        <v>100</v>
      </c>
      <c r="Y80" s="44">
        <v>528</v>
      </c>
      <c r="Z80" s="58" t="s">
        <v>591</v>
      </c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</row>
    <row r="81" spans="1:46" s="13" customFormat="1" ht="54.75" customHeight="1">
      <c r="A81" s="380" t="s">
        <v>356</v>
      </c>
      <c r="B81" s="124" t="s">
        <v>1828</v>
      </c>
      <c r="C81" s="135" t="s">
        <v>1041</v>
      </c>
      <c r="D81" s="135" t="s">
        <v>1018</v>
      </c>
      <c r="E81" s="45" t="s">
        <v>1148</v>
      </c>
      <c r="F81" s="133" t="s">
        <v>1030</v>
      </c>
      <c r="G81" s="108" t="s">
        <v>615</v>
      </c>
      <c r="H81" s="109" t="s">
        <v>152</v>
      </c>
      <c r="I81" s="110" t="s">
        <v>138</v>
      </c>
      <c r="J81" s="29" t="s">
        <v>1044</v>
      </c>
      <c r="K81" s="56" t="s">
        <v>1044</v>
      </c>
      <c r="L81" s="132" t="s">
        <v>1672</v>
      </c>
      <c r="M81" s="457" t="str">
        <f>VLOOKUP($A81,'Изменение прайс-листа'!$A$2:$E$798,4,FALSE)</f>
        <v>по запросу</v>
      </c>
      <c r="N81" s="455"/>
      <c r="O81" s="455"/>
      <c r="P81" s="456"/>
      <c r="Q81" s="464"/>
      <c r="R81" s="121"/>
      <c r="S81" s="783">
        <f t="shared" si="18"/>
        <v>0</v>
      </c>
      <c r="T81" s="784">
        <f t="shared" si="19"/>
        <v>0</v>
      </c>
      <c r="U81" s="26"/>
      <c r="V81" s="26"/>
      <c r="W81" s="44">
        <v>25600</v>
      </c>
      <c r="X81" s="32">
        <v>33.6</v>
      </c>
      <c r="Y81" s="44">
        <v>528</v>
      </c>
      <c r="Z81" s="61" t="s">
        <v>357</v>
      </c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</row>
    <row r="82" spans="1:46" ht="40.35" customHeight="1">
      <c r="A82" s="380" t="s">
        <v>964</v>
      </c>
      <c r="B82" s="123" t="s">
        <v>1941</v>
      </c>
      <c r="C82" s="126" t="s">
        <v>1041</v>
      </c>
      <c r="D82" s="126" t="s">
        <v>1018</v>
      </c>
      <c r="E82" s="18" t="s">
        <v>1053</v>
      </c>
      <c r="F82" s="126" t="s">
        <v>1026</v>
      </c>
      <c r="G82" s="108" t="s">
        <v>472</v>
      </c>
      <c r="H82" s="109" t="s">
        <v>447</v>
      </c>
      <c r="I82" s="110" t="s">
        <v>441</v>
      </c>
      <c r="J82" s="22">
        <v>0.3</v>
      </c>
      <c r="K82" s="22">
        <v>0.4</v>
      </c>
      <c r="L82" s="18" t="s">
        <v>1038</v>
      </c>
      <c r="M82" s="457">
        <f>VLOOKUP($A82,'Изменение прайс-листа'!$A$2:$E$798,4,FALSE)</f>
        <v>234</v>
      </c>
      <c r="N82" s="455">
        <f t="shared" si="0"/>
        <v>280.8</v>
      </c>
      <c r="O82" s="455">
        <f t="shared" si="1"/>
        <v>84.24</v>
      </c>
      <c r="P82" s="456">
        <f t="shared" si="2"/>
        <v>6458.4000000000005</v>
      </c>
      <c r="Q82" s="464"/>
      <c r="R82" s="121">
        <f t="shared" si="5"/>
        <v>0</v>
      </c>
      <c r="S82" s="783">
        <f t="shared" si="18"/>
        <v>0</v>
      </c>
      <c r="T82" s="784">
        <f t="shared" si="19"/>
        <v>0</v>
      </c>
      <c r="U82" s="25" t="s">
        <v>1034</v>
      </c>
      <c r="V82" s="25" t="s">
        <v>1034</v>
      </c>
      <c r="W82" s="44">
        <v>24</v>
      </c>
      <c r="X82" s="32">
        <v>568.00800000000004</v>
      </c>
      <c r="Y82" s="44">
        <v>768</v>
      </c>
      <c r="Z82" s="1080" t="s">
        <v>392</v>
      </c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</row>
    <row r="83" spans="1:46" ht="40.35" customHeight="1">
      <c r="A83" s="380" t="s">
        <v>965</v>
      </c>
      <c r="B83" s="123" t="s">
        <v>1942</v>
      </c>
      <c r="C83" s="126" t="s">
        <v>1041</v>
      </c>
      <c r="D83" s="126" t="s">
        <v>1018</v>
      </c>
      <c r="E83" s="18" t="s">
        <v>1053</v>
      </c>
      <c r="F83" s="126" t="s">
        <v>1026</v>
      </c>
      <c r="G83" s="108" t="s">
        <v>472</v>
      </c>
      <c r="H83" s="109" t="s">
        <v>447</v>
      </c>
      <c r="I83" s="110" t="s">
        <v>441</v>
      </c>
      <c r="J83" s="22">
        <v>0.3</v>
      </c>
      <c r="K83" s="22">
        <v>0.4</v>
      </c>
      <c r="L83" s="18" t="s">
        <v>1038</v>
      </c>
      <c r="M83" s="457">
        <f>M82+'7. Надбавки'!$C$5</f>
        <v>280</v>
      </c>
      <c r="N83" s="455">
        <f t="shared" si="0"/>
        <v>336</v>
      </c>
      <c r="O83" s="455">
        <f t="shared" si="1"/>
        <v>100.8</v>
      </c>
      <c r="P83" s="456">
        <f t="shared" si="2"/>
        <v>7728</v>
      </c>
      <c r="Q83" s="497"/>
      <c r="R83" s="121">
        <f t="shared" si="5"/>
        <v>0</v>
      </c>
      <c r="S83" s="783">
        <f t="shared" si="18"/>
        <v>0</v>
      </c>
      <c r="T83" s="784">
        <f t="shared" si="19"/>
        <v>0</v>
      </c>
      <c r="U83" s="25"/>
      <c r="V83" s="25"/>
      <c r="W83" s="44">
        <v>24</v>
      </c>
      <c r="X83" s="32">
        <v>568.00800000000004</v>
      </c>
      <c r="Y83" s="44">
        <v>768</v>
      </c>
      <c r="Z83" s="1096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</row>
    <row r="84" spans="1:46" ht="37.5" customHeight="1">
      <c r="A84" s="380" t="s">
        <v>207</v>
      </c>
      <c r="B84" s="123" t="s">
        <v>780</v>
      </c>
      <c r="C84" s="53" t="s">
        <v>1040</v>
      </c>
      <c r="D84" s="53" t="s">
        <v>1018</v>
      </c>
      <c r="E84" s="125" t="s">
        <v>1053</v>
      </c>
      <c r="F84" s="53" t="s">
        <v>1028</v>
      </c>
      <c r="G84" s="108">
        <v>25</v>
      </c>
      <c r="H84" s="109" t="s">
        <v>447</v>
      </c>
      <c r="I84" s="110" t="s">
        <v>441</v>
      </c>
      <c r="J84" s="36">
        <v>0.3</v>
      </c>
      <c r="K84" s="36">
        <v>0.4</v>
      </c>
      <c r="L84" s="125" t="s">
        <v>1038</v>
      </c>
      <c r="M84" s="455">
        <f>VLOOKUP($A84,'Изменение прайс-листа'!$A$2:$E$798,4,FALSE)</f>
        <v>554</v>
      </c>
      <c r="N84" s="455">
        <f t="shared" si="0"/>
        <v>664.8</v>
      </c>
      <c r="O84" s="455">
        <f t="shared" si="1"/>
        <v>199.43999999999997</v>
      </c>
      <c r="P84" s="456">
        <f t="shared" si="2"/>
        <v>16620</v>
      </c>
      <c r="Q84" s="464"/>
      <c r="R84" s="121">
        <f t="shared" si="5"/>
        <v>0</v>
      </c>
      <c r="S84" s="783">
        <f t="shared" si="18"/>
        <v>0</v>
      </c>
      <c r="T84" s="784">
        <f t="shared" si="19"/>
        <v>0</v>
      </c>
      <c r="U84" s="25"/>
      <c r="V84" s="25"/>
      <c r="W84" s="44">
        <v>24</v>
      </c>
      <c r="X84" s="32">
        <v>616.20000000000005</v>
      </c>
      <c r="Y84" s="44">
        <v>696</v>
      </c>
      <c r="Z84" s="1080" t="s">
        <v>474</v>
      </c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</row>
    <row r="85" spans="1:46" ht="37.5" customHeight="1">
      <c r="A85" s="380" t="s">
        <v>208</v>
      </c>
      <c r="B85" s="123" t="s">
        <v>61</v>
      </c>
      <c r="C85" s="53" t="s">
        <v>1040</v>
      </c>
      <c r="D85" s="53" t="s">
        <v>1018</v>
      </c>
      <c r="E85" s="125" t="s">
        <v>1053</v>
      </c>
      <c r="F85" s="53" t="s">
        <v>1028</v>
      </c>
      <c r="G85" s="108">
        <v>25</v>
      </c>
      <c r="H85" s="109" t="s">
        <v>447</v>
      </c>
      <c r="I85" s="110" t="s">
        <v>441</v>
      </c>
      <c r="J85" s="36">
        <v>0.3</v>
      </c>
      <c r="K85" s="36">
        <v>0.4</v>
      </c>
      <c r="L85" s="125" t="s">
        <v>1038</v>
      </c>
      <c r="M85" s="457">
        <f>M84+'7. Надбавки'!$C$5</f>
        <v>600</v>
      </c>
      <c r="N85" s="455">
        <f t="shared" si="0"/>
        <v>720</v>
      </c>
      <c r="O85" s="455">
        <f t="shared" si="1"/>
        <v>216</v>
      </c>
      <c r="P85" s="456">
        <f t="shared" si="2"/>
        <v>18000</v>
      </c>
      <c r="Q85" s="497"/>
      <c r="R85" s="121">
        <f t="shared" si="5"/>
        <v>0</v>
      </c>
      <c r="S85" s="783">
        <f t="shared" si="18"/>
        <v>0</v>
      </c>
      <c r="T85" s="784">
        <f t="shared" si="19"/>
        <v>0</v>
      </c>
      <c r="U85" s="25"/>
      <c r="V85" s="25"/>
      <c r="W85" s="44">
        <v>24</v>
      </c>
      <c r="X85" s="32">
        <v>616.20000000000005</v>
      </c>
      <c r="Y85" s="44">
        <v>696</v>
      </c>
      <c r="Z85" s="1081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</row>
    <row r="86" spans="1:46" ht="40.35" customHeight="1">
      <c r="A86" s="384" t="s">
        <v>778</v>
      </c>
      <c r="B86" s="122" t="s">
        <v>327</v>
      </c>
      <c r="C86" s="129" t="s">
        <v>1040</v>
      </c>
      <c r="D86" s="129" t="s">
        <v>1018</v>
      </c>
      <c r="E86" s="132" t="s">
        <v>1053</v>
      </c>
      <c r="F86" s="129" t="s">
        <v>1027</v>
      </c>
      <c r="G86" s="112" t="s">
        <v>478</v>
      </c>
      <c r="H86" s="113" t="s">
        <v>636</v>
      </c>
      <c r="I86" s="114" t="s">
        <v>441</v>
      </c>
      <c r="J86" s="37">
        <v>0.1</v>
      </c>
      <c r="K86" s="37">
        <v>0.13</v>
      </c>
      <c r="L86" s="132" t="s">
        <v>1042</v>
      </c>
      <c r="M86" s="455">
        <f>VLOOKUP($A86,'Изменение прайс-листа'!$A$2:$E$798,4,FALSE)</f>
        <v>1062</v>
      </c>
      <c r="N86" s="455">
        <f t="shared" si="0"/>
        <v>1274.3999999999999</v>
      </c>
      <c r="O86" s="455">
        <f t="shared" si="1"/>
        <v>127.44</v>
      </c>
      <c r="P86" s="456">
        <f t="shared" si="2"/>
        <v>19115.999999999996</v>
      </c>
      <c r="Q86" s="464"/>
      <c r="R86" s="121">
        <f t="shared" si="5"/>
        <v>0</v>
      </c>
      <c r="S86" s="783">
        <f t="shared" si="18"/>
        <v>0</v>
      </c>
      <c r="T86" s="784">
        <f t="shared" si="19"/>
        <v>0</v>
      </c>
      <c r="U86" s="25" t="s">
        <v>1034</v>
      </c>
      <c r="V86" s="25" t="s">
        <v>1034</v>
      </c>
      <c r="W86" s="106">
        <v>24</v>
      </c>
      <c r="X86" s="34">
        <v>519.84</v>
      </c>
      <c r="Y86" s="44">
        <v>792</v>
      </c>
      <c r="Z86" s="1078" t="s">
        <v>887</v>
      </c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</row>
    <row r="87" spans="1:46" ht="40.35" customHeight="1">
      <c r="A87" s="384" t="s">
        <v>779</v>
      </c>
      <c r="B87" s="122" t="s">
        <v>886</v>
      </c>
      <c r="C87" s="129" t="s">
        <v>1040</v>
      </c>
      <c r="D87" s="129" t="s">
        <v>1018</v>
      </c>
      <c r="E87" s="132" t="s">
        <v>1053</v>
      </c>
      <c r="F87" s="129" t="s">
        <v>1027</v>
      </c>
      <c r="G87" s="112" t="s">
        <v>478</v>
      </c>
      <c r="H87" s="113" t="s">
        <v>636</v>
      </c>
      <c r="I87" s="114" t="s">
        <v>441</v>
      </c>
      <c r="J87" s="37">
        <v>0.1</v>
      </c>
      <c r="K87" s="37">
        <v>0.13</v>
      </c>
      <c r="L87" s="132" t="s">
        <v>1042</v>
      </c>
      <c r="M87" s="457">
        <f>M86+'7. Надбавки'!$C$6</f>
        <v>1136</v>
      </c>
      <c r="N87" s="455">
        <f t="shared" si="0"/>
        <v>1363.2</v>
      </c>
      <c r="O87" s="455">
        <f t="shared" si="1"/>
        <v>136.32000000000002</v>
      </c>
      <c r="P87" s="456">
        <f t="shared" si="2"/>
        <v>20448</v>
      </c>
      <c r="Q87" s="497"/>
      <c r="R87" s="121">
        <f t="shared" si="5"/>
        <v>0</v>
      </c>
      <c r="S87" s="783">
        <f t="shared" si="18"/>
        <v>0</v>
      </c>
      <c r="T87" s="784">
        <f t="shared" si="19"/>
        <v>0</v>
      </c>
      <c r="U87" s="55"/>
      <c r="V87" s="55"/>
      <c r="W87" s="106">
        <v>24</v>
      </c>
      <c r="X87" s="34">
        <v>519.84</v>
      </c>
      <c r="Y87" s="44">
        <v>792</v>
      </c>
      <c r="Z87" s="1079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</row>
    <row r="88" spans="1:46" ht="40.35" customHeight="1">
      <c r="A88" s="380" t="s">
        <v>209</v>
      </c>
      <c r="B88" s="123" t="s">
        <v>210</v>
      </c>
      <c r="C88" s="126" t="s">
        <v>1040</v>
      </c>
      <c r="D88" s="126" t="s">
        <v>1019</v>
      </c>
      <c r="E88" s="18" t="s">
        <v>1053</v>
      </c>
      <c r="F88" s="53" t="s">
        <v>1026</v>
      </c>
      <c r="G88" s="108">
        <v>25</v>
      </c>
      <c r="H88" s="109" t="s">
        <v>447</v>
      </c>
      <c r="I88" s="110" t="s">
        <v>441</v>
      </c>
      <c r="J88" s="22">
        <v>0.2</v>
      </c>
      <c r="K88" s="22">
        <v>0.4</v>
      </c>
      <c r="L88" s="18" t="s">
        <v>1038</v>
      </c>
      <c r="M88" s="455">
        <f>VLOOKUP($A88,'Изменение прайс-листа'!$A$2:$E$798,4,FALSE)</f>
        <v>530</v>
      </c>
      <c r="N88" s="455">
        <f t="shared" si="0"/>
        <v>636</v>
      </c>
      <c r="O88" s="455">
        <f t="shared" si="1"/>
        <v>127.2</v>
      </c>
      <c r="P88" s="456">
        <f t="shared" si="2"/>
        <v>15900</v>
      </c>
      <c r="Q88" s="464"/>
      <c r="R88" s="121">
        <f t="shared" si="5"/>
        <v>0</v>
      </c>
      <c r="S88" s="783">
        <f t="shared" si="18"/>
        <v>0</v>
      </c>
      <c r="T88" s="784">
        <f t="shared" si="19"/>
        <v>0</v>
      </c>
      <c r="U88" s="26"/>
      <c r="V88" s="26"/>
      <c r="W88" s="44">
        <v>24</v>
      </c>
      <c r="X88" s="32">
        <v>616.20000000000005</v>
      </c>
      <c r="Y88" s="44">
        <v>696</v>
      </c>
      <c r="Z88" s="58" t="s">
        <v>30</v>
      </c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</row>
    <row r="89" spans="1:46" s="8" customFormat="1" ht="40.35" customHeight="1">
      <c r="A89" s="380" t="s">
        <v>781</v>
      </c>
      <c r="B89" s="123" t="s">
        <v>218</v>
      </c>
      <c r="C89" s="126" t="s">
        <v>1040</v>
      </c>
      <c r="D89" s="126" t="s">
        <v>1018</v>
      </c>
      <c r="E89" s="18" t="s">
        <v>1043</v>
      </c>
      <c r="F89" s="126" t="s">
        <v>1026</v>
      </c>
      <c r="G89" s="108">
        <v>25</v>
      </c>
      <c r="H89" s="109" t="s">
        <v>447</v>
      </c>
      <c r="I89" s="110" t="s">
        <v>441</v>
      </c>
      <c r="J89" s="17">
        <v>1.3</v>
      </c>
      <c r="K89" s="22">
        <v>1.8</v>
      </c>
      <c r="L89" s="18" t="s">
        <v>1038</v>
      </c>
      <c r="M89" s="455">
        <f>VLOOKUP($A89,'Изменение прайс-листа'!$A$2:$E$798,4,FALSE)</f>
        <v>496</v>
      </c>
      <c r="N89" s="455">
        <f t="shared" si="0"/>
        <v>595.19999999999993</v>
      </c>
      <c r="O89" s="455">
        <f t="shared" si="1"/>
        <v>773.76</v>
      </c>
      <c r="P89" s="456">
        <f t="shared" si="2"/>
        <v>14879.999999999998</v>
      </c>
      <c r="Q89" s="464"/>
      <c r="R89" s="121">
        <f t="shared" si="5"/>
        <v>0</v>
      </c>
      <c r="S89" s="783">
        <f t="shared" si="18"/>
        <v>0</v>
      </c>
      <c r="T89" s="784">
        <f t="shared" si="19"/>
        <v>0</v>
      </c>
      <c r="U89" s="25" t="s">
        <v>1034</v>
      </c>
      <c r="V89" s="25"/>
      <c r="W89" s="44">
        <v>24</v>
      </c>
      <c r="X89" s="32">
        <v>616.20000000000005</v>
      </c>
      <c r="Y89" s="44">
        <v>696</v>
      </c>
      <c r="Z89" s="1076" t="s">
        <v>687</v>
      </c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</row>
    <row r="90" spans="1:46" s="8" customFormat="1" ht="40.35" customHeight="1">
      <c r="A90" s="380" t="s">
        <v>219</v>
      </c>
      <c r="B90" s="123" t="s">
        <v>60</v>
      </c>
      <c r="C90" s="126" t="s">
        <v>1040</v>
      </c>
      <c r="D90" s="126" t="s">
        <v>1018</v>
      </c>
      <c r="E90" s="18" t="s">
        <v>1043</v>
      </c>
      <c r="F90" s="126" t="s">
        <v>1026</v>
      </c>
      <c r="G90" s="108">
        <v>25</v>
      </c>
      <c r="H90" s="109" t="s">
        <v>447</v>
      </c>
      <c r="I90" s="110" t="s">
        <v>441</v>
      </c>
      <c r="J90" s="17">
        <v>1.3</v>
      </c>
      <c r="K90" s="22">
        <v>1.8</v>
      </c>
      <c r="L90" s="18" t="s">
        <v>1038</v>
      </c>
      <c r="M90" s="457">
        <f>M89+'7. Надбавки'!$C$5</f>
        <v>542</v>
      </c>
      <c r="N90" s="455">
        <f t="shared" si="0"/>
        <v>650.4</v>
      </c>
      <c r="O90" s="455">
        <f t="shared" si="1"/>
        <v>845.52</v>
      </c>
      <c r="P90" s="456">
        <f t="shared" si="2"/>
        <v>16260</v>
      </c>
      <c r="Q90" s="497"/>
      <c r="R90" s="121">
        <f t="shared" si="5"/>
        <v>0</v>
      </c>
      <c r="S90" s="783">
        <f t="shared" si="18"/>
        <v>0</v>
      </c>
      <c r="T90" s="784">
        <f t="shared" si="19"/>
        <v>0</v>
      </c>
      <c r="U90" s="26"/>
      <c r="V90" s="26"/>
      <c r="W90" s="44">
        <v>24</v>
      </c>
      <c r="X90" s="32">
        <v>616.20000000000005</v>
      </c>
      <c r="Y90" s="44">
        <v>696</v>
      </c>
      <c r="Z90" s="1075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</row>
    <row r="91" spans="1:46" s="8" customFormat="1" ht="51.75" customHeight="1">
      <c r="A91" s="380" t="s">
        <v>96</v>
      </c>
      <c r="B91" s="123" t="s">
        <v>97</v>
      </c>
      <c r="C91" s="126" t="s">
        <v>1040</v>
      </c>
      <c r="D91" s="53" t="s">
        <v>1018</v>
      </c>
      <c r="E91" s="125" t="s">
        <v>1045</v>
      </c>
      <c r="F91" s="53" t="s">
        <v>1046</v>
      </c>
      <c r="G91" s="108" t="s">
        <v>478</v>
      </c>
      <c r="H91" s="109" t="s">
        <v>447</v>
      </c>
      <c r="I91" s="110" t="s">
        <v>839</v>
      </c>
      <c r="J91" s="20">
        <v>0.83</v>
      </c>
      <c r="K91" s="22">
        <v>8.3000000000000007</v>
      </c>
      <c r="L91" s="18" t="s">
        <v>1038</v>
      </c>
      <c r="M91" s="455">
        <f>VLOOKUP($A91,'Изменение прайс-листа'!$A$2:$E$798,4,FALSE)</f>
        <v>312</v>
      </c>
      <c r="N91" s="455">
        <f t="shared" si="0"/>
        <v>374.4</v>
      </c>
      <c r="O91" s="455">
        <f t="shared" si="1"/>
        <v>310.75199999999995</v>
      </c>
      <c r="P91" s="456">
        <f t="shared" si="2"/>
        <v>5616</v>
      </c>
      <c r="Q91" s="464"/>
      <c r="R91" s="121">
        <f t="shared" si="5"/>
        <v>0</v>
      </c>
      <c r="S91" s="783">
        <f t="shared" si="18"/>
        <v>0</v>
      </c>
      <c r="T91" s="784">
        <f t="shared" si="19"/>
        <v>0</v>
      </c>
      <c r="U91" s="55"/>
      <c r="V91" s="55"/>
      <c r="W91" s="106">
        <v>42</v>
      </c>
      <c r="X91" s="33">
        <v>633.78</v>
      </c>
      <c r="Y91" s="44">
        <v>1176</v>
      </c>
      <c r="Z91" s="59" t="s">
        <v>48</v>
      </c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</row>
    <row r="92" spans="1:46" ht="54" customHeight="1">
      <c r="A92" s="380" t="s">
        <v>1008</v>
      </c>
      <c r="B92" s="123" t="s">
        <v>1009</v>
      </c>
      <c r="C92" s="126" t="s">
        <v>1040</v>
      </c>
      <c r="D92" s="53" t="s">
        <v>1018</v>
      </c>
      <c r="E92" s="18" t="s">
        <v>1045</v>
      </c>
      <c r="F92" s="53" t="s">
        <v>1046</v>
      </c>
      <c r="G92" s="108" t="s">
        <v>448</v>
      </c>
      <c r="H92" s="109" t="s">
        <v>447</v>
      </c>
      <c r="I92" s="110" t="s">
        <v>839</v>
      </c>
      <c r="J92" s="17">
        <v>1.28</v>
      </c>
      <c r="K92" s="22">
        <v>1.3</v>
      </c>
      <c r="L92" s="18" t="s">
        <v>1038</v>
      </c>
      <c r="M92" s="455">
        <f>VLOOKUP($A92,'Изменение прайс-листа'!$A$2:$E$798,4,FALSE)</f>
        <v>262</v>
      </c>
      <c r="N92" s="455">
        <f>M92*1.2</f>
        <v>314.39999999999998</v>
      </c>
      <c r="O92" s="455">
        <f>$N92*$J92</f>
        <v>402.43199999999996</v>
      </c>
      <c r="P92" s="456">
        <f>$N92*$G92</f>
        <v>7859.9999999999991</v>
      </c>
      <c r="Q92" s="464"/>
      <c r="R92" s="121">
        <f t="shared" ref="R92:R116" si="20">Q92*P92</f>
        <v>0</v>
      </c>
      <c r="S92" s="783">
        <f t="shared" si="18"/>
        <v>0</v>
      </c>
      <c r="T92" s="784">
        <f t="shared" si="19"/>
        <v>0</v>
      </c>
      <c r="U92" s="25"/>
      <c r="V92" s="25"/>
      <c r="W92" s="44">
        <v>36</v>
      </c>
      <c r="X92" s="32">
        <v>903.6</v>
      </c>
      <c r="Y92" s="44">
        <v>720</v>
      </c>
      <c r="Z92" s="59" t="s">
        <v>1847</v>
      </c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</row>
    <row r="93" spans="1:46" ht="54" customHeight="1">
      <c r="A93" s="380" t="s">
        <v>1752</v>
      </c>
      <c r="B93" s="123" t="s">
        <v>1787</v>
      </c>
      <c r="C93" s="133" t="s">
        <v>1041</v>
      </c>
      <c r="D93" s="133" t="s">
        <v>1019</v>
      </c>
      <c r="E93" s="45" t="s">
        <v>1754</v>
      </c>
      <c r="F93" s="133" t="s">
        <v>1046</v>
      </c>
      <c r="G93" s="108" t="s">
        <v>1755</v>
      </c>
      <c r="H93" s="109" t="s">
        <v>447</v>
      </c>
      <c r="I93" s="110" t="s">
        <v>839</v>
      </c>
      <c r="J93" s="19">
        <v>1.4</v>
      </c>
      <c r="K93" s="57">
        <v>1.5</v>
      </c>
      <c r="L93" s="45" t="s">
        <v>1038</v>
      </c>
      <c r="M93" s="457">
        <f>VLOOKUP($A93,'Изменение прайс-листа'!$A$2:$E$798,4,FALSE)</f>
        <v>90</v>
      </c>
      <c r="N93" s="457">
        <v>104.68799999999999</v>
      </c>
      <c r="O93" s="457">
        <v>94.219199999999987</v>
      </c>
      <c r="P93" s="456">
        <v>1884.3839999999998</v>
      </c>
      <c r="Q93" s="464"/>
      <c r="R93" s="121">
        <f t="shared" si="20"/>
        <v>0</v>
      </c>
      <c r="S93" s="783">
        <f t="shared" si="18"/>
        <v>0</v>
      </c>
      <c r="T93" s="784">
        <f t="shared" si="19"/>
        <v>0</v>
      </c>
      <c r="U93" s="25" t="s">
        <v>1034</v>
      </c>
      <c r="V93" s="25"/>
      <c r="W93" s="44">
        <v>42</v>
      </c>
      <c r="X93" s="32">
        <v>1054.2</v>
      </c>
      <c r="Y93" s="44">
        <v>780</v>
      </c>
      <c r="Z93" s="412" t="s">
        <v>1845</v>
      </c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</row>
    <row r="94" spans="1:46" ht="56.25" customHeight="1">
      <c r="A94" s="380" t="s">
        <v>1756</v>
      </c>
      <c r="B94" s="123" t="s">
        <v>1757</v>
      </c>
      <c r="C94" s="133" t="s">
        <v>1041</v>
      </c>
      <c r="D94" s="133" t="s">
        <v>1019</v>
      </c>
      <c r="E94" s="45" t="s">
        <v>1754</v>
      </c>
      <c r="F94" s="133" t="s">
        <v>1046</v>
      </c>
      <c r="G94" s="108" t="s">
        <v>448</v>
      </c>
      <c r="H94" s="109" t="s">
        <v>447</v>
      </c>
      <c r="I94" s="110" t="s">
        <v>839</v>
      </c>
      <c r="J94" s="19">
        <v>1.8</v>
      </c>
      <c r="K94" s="57">
        <v>2</v>
      </c>
      <c r="L94" s="45" t="s">
        <v>1038</v>
      </c>
      <c r="M94" s="457">
        <f>VLOOKUP($A94,'Изменение прайс-листа'!$A$2:$E$798,4,FALSE)</f>
        <v>42</v>
      </c>
      <c r="N94" s="457">
        <v>42.288000000000004</v>
      </c>
      <c r="O94" s="457">
        <v>84.576000000000008</v>
      </c>
      <c r="P94" s="456">
        <v>1057.2</v>
      </c>
      <c r="Q94" s="464"/>
      <c r="R94" s="121">
        <f t="shared" si="20"/>
        <v>0</v>
      </c>
      <c r="S94" s="783">
        <f t="shared" si="18"/>
        <v>0</v>
      </c>
      <c r="T94" s="784">
        <f t="shared" si="19"/>
        <v>0</v>
      </c>
      <c r="U94" s="104" t="s">
        <v>1034</v>
      </c>
      <c r="V94" s="104"/>
      <c r="W94" s="106">
        <v>42</v>
      </c>
      <c r="X94" s="34">
        <v>1054.2</v>
      </c>
      <c r="Y94" s="106">
        <v>780</v>
      </c>
      <c r="Z94" s="412" t="s">
        <v>1848</v>
      </c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</row>
    <row r="95" spans="1:46" ht="40.35" customHeight="1">
      <c r="A95" s="380" t="s">
        <v>556</v>
      </c>
      <c r="B95" s="123" t="s">
        <v>343</v>
      </c>
      <c r="C95" s="126" t="s">
        <v>1041</v>
      </c>
      <c r="D95" s="126" t="s">
        <v>1018</v>
      </c>
      <c r="E95" s="18" t="s">
        <v>1051</v>
      </c>
      <c r="F95" s="126" t="s">
        <v>1046</v>
      </c>
      <c r="G95" s="108" t="s">
        <v>448</v>
      </c>
      <c r="H95" s="109" t="s">
        <v>447</v>
      </c>
      <c r="I95" s="110" t="s">
        <v>839</v>
      </c>
      <c r="J95" s="17">
        <v>1.9</v>
      </c>
      <c r="K95" s="22">
        <v>2</v>
      </c>
      <c r="L95" s="18" t="s">
        <v>1038</v>
      </c>
      <c r="M95" s="457">
        <f>VLOOKUP($A95,'Изменение прайс-листа'!$A$2:$E$798,4,FALSE)</f>
        <v>54</v>
      </c>
      <c r="N95" s="455">
        <f t="shared" ref="N95:N116" si="21">M95*1.2</f>
        <v>64.8</v>
      </c>
      <c r="O95" s="455">
        <f t="shared" ref="O95:O116" si="22">$N95*$J95</f>
        <v>123.11999999999999</v>
      </c>
      <c r="P95" s="456">
        <f t="shared" ref="P95:P116" si="23">$N95*$G95</f>
        <v>1620</v>
      </c>
      <c r="Q95" s="464"/>
      <c r="R95" s="121">
        <f t="shared" si="20"/>
        <v>0</v>
      </c>
      <c r="S95" s="783">
        <f t="shared" si="18"/>
        <v>0</v>
      </c>
      <c r="T95" s="784">
        <f t="shared" si="19"/>
        <v>0</v>
      </c>
      <c r="U95" s="25" t="s">
        <v>1034</v>
      </c>
      <c r="V95" s="26"/>
      <c r="W95" s="106">
        <v>42</v>
      </c>
      <c r="X95" s="34">
        <v>1054.2</v>
      </c>
      <c r="Y95" s="106">
        <v>780</v>
      </c>
      <c r="Z95" s="1076" t="s">
        <v>655</v>
      </c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</row>
    <row r="96" spans="1:46" ht="40.35" customHeight="1">
      <c r="A96" s="380" t="s">
        <v>557</v>
      </c>
      <c r="B96" s="123" t="s">
        <v>767</v>
      </c>
      <c r="C96" s="126" t="s">
        <v>1041</v>
      </c>
      <c r="D96" s="126" t="s">
        <v>1018</v>
      </c>
      <c r="E96" s="18" t="s">
        <v>1051</v>
      </c>
      <c r="F96" s="126" t="s">
        <v>1046</v>
      </c>
      <c r="G96" s="108" t="s">
        <v>448</v>
      </c>
      <c r="H96" s="109" t="s">
        <v>447</v>
      </c>
      <c r="I96" s="110" t="s">
        <v>839</v>
      </c>
      <c r="J96" s="17">
        <v>2.4</v>
      </c>
      <c r="K96" s="22">
        <v>2.5</v>
      </c>
      <c r="L96" s="18" t="s">
        <v>1038</v>
      </c>
      <c r="M96" s="457">
        <f>VLOOKUP($A96,'Изменение прайс-листа'!$A$2:$E$798,4,FALSE)</f>
        <v>54</v>
      </c>
      <c r="N96" s="455">
        <f t="shared" si="21"/>
        <v>64.8</v>
      </c>
      <c r="O96" s="455">
        <f t="shared" si="22"/>
        <v>155.51999999999998</v>
      </c>
      <c r="P96" s="456">
        <f t="shared" si="23"/>
        <v>1620</v>
      </c>
      <c r="Q96" s="464"/>
      <c r="R96" s="121">
        <f t="shared" si="20"/>
        <v>0</v>
      </c>
      <c r="S96" s="783">
        <f t="shared" si="18"/>
        <v>0</v>
      </c>
      <c r="T96" s="784">
        <f t="shared" si="19"/>
        <v>0</v>
      </c>
      <c r="U96" s="25" t="s">
        <v>1034</v>
      </c>
      <c r="V96" s="25"/>
      <c r="W96" s="106">
        <v>42</v>
      </c>
      <c r="X96" s="34">
        <v>1054.2</v>
      </c>
      <c r="Y96" s="106">
        <v>780</v>
      </c>
      <c r="Z96" s="1075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</row>
    <row r="97" spans="1:46" ht="35.1" customHeight="1">
      <c r="A97" s="380" t="s">
        <v>559</v>
      </c>
      <c r="B97" s="123" t="s">
        <v>560</v>
      </c>
      <c r="C97" s="126" t="s">
        <v>1041</v>
      </c>
      <c r="D97" s="126" t="s">
        <v>1018</v>
      </c>
      <c r="E97" s="18" t="s">
        <v>1051</v>
      </c>
      <c r="F97" s="126" t="s">
        <v>1046</v>
      </c>
      <c r="G97" s="108">
        <v>25</v>
      </c>
      <c r="H97" s="109" t="s">
        <v>447</v>
      </c>
      <c r="I97" s="110" t="s">
        <v>839</v>
      </c>
      <c r="J97" s="17">
        <v>1.9</v>
      </c>
      <c r="K97" s="22">
        <v>2</v>
      </c>
      <c r="L97" s="18" t="s">
        <v>1038</v>
      </c>
      <c r="M97" s="457">
        <f>VLOOKUP($A97,'Изменение прайс-листа'!$A$2:$E$798,4,FALSE)</f>
        <v>54</v>
      </c>
      <c r="N97" s="455">
        <f t="shared" si="21"/>
        <v>64.8</v>
      </c>
      <c r="O97" s="455">
        <f t="shared" si="22"/>
        <v>123.11999999999999</v>
      </c>
      <c r="P97" s="456">
        <f t="shared" si="23"/>
        <v>1620</v>
      </c>
      <c r="Q97" s="464"/>
      <c r="R97" s="121">
        <f t="shared" si="20"/>
        <v>0</v>
      </c>
      <c r="S97" s="783">
        <f t="shared" si="18"/>
        <v>0</v>
      </c>
      <c r="T97" s="784">
        <f t="shared" si="19"/>
        <v>0</v>
      </c>
      <c r="U97" s="25" t="s">
        <v>1034</v>
      </c>
      <c r="V97" s="26"/>
      <c r="W97" s="106">
        <v>42</v>
      </c>
      <c r="X97" s="34">
        <v>1054.2</v>
      </c>
      <c r="Y97" s="106">
        <v>780</v>
      </c>
      <c r="Z97" s="1074" t="s">
        <v>656</v>
      </c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</row>
    <row r="98" spans="1:46" ht="35.1" customHeight="1">
      <c r="A98" s="380" t="s">
        <v>558</v>
      </c>
      <c r="B98" s="123" t="s">
        <v>471</v>
      </c>
      <c r="C98" s="126" t="s">
        <v>1041</v>
      </c>
      <c r="D98" s="126" t="s">
        <v>1018</v>
      </c>
      <c r="E98" s="18" t="s">
        <v>1051</v>
      </c>
      <c r="F98" s="126" t="s">
        <v>1046</v>
      </c>
      <c r="G98" s="108" t="s">
        <v>448</v>
      </c>
      <c r="H98" s="109" t="s">
        <v>447</v>
      </c>
      <c r="I98" s="110" t="s">
        <v>839</v>
      </c>
      <c r="J98" s="20">
        <v>2.4</v>
      </c>
      <c r="K98" s="36">
        <v>2.5</v>
      </c>
      <c r="L98" s="18" t="s">
        <v>1038</v>
      </c>
      <c r="M98" s="457">
        <f>VLOOKUP($A98,'Изменение прайс-листа'!$A$2:$E$798,4,FALSE)</f>
        <v>54</v>
      </c>
      <c r="N98" s="455">
        <f t="shared" si="21"/>
        <v>64.8</v>
      </c>
      <c r="O98" s="455">
        <f t="shared" si="22"/>
        <v>155.51999999999998</v>
      </c>
      <c r="P98" s="456">
        <f t="shared" si="23"/>
        <v>1620</v>
      </c>
      <c r="Q98" s="464"/>
      <c r="R98" s="121">
        <f t="shared" si="20"/>
        <v>0</v>
      </c>
      <c r="S98" s="783">
        <f t="shared" si="18"/>
        <v>0</v>
      </c>
      <c r="T98" s="784">
        <f t="shared" si="19"/>
        <v>0</v>
      </c>
      <c r="U98" s="25" t="s">
        <v>1034</v>
      </c>
      <c r="V98" s="55"/>
      <c r="W98" s="106">
        <v>42</v>
      </c>
      <c r="X98" s="34">
        <v>1054.2</v>
      </c>
      <c r="Y98" s="106">
        <v>780</v>
      </c>
      <c r="Z98" s="1075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</row>
    <row r="99" spans="1:46" ht="35.1" customHeight="1">
      <c r="A99" s="380" t="s">
        <v>888</v>
      </c>
      <c r="B99" s="123" t="s">
        <v>889</v>
      </c>
      <c r="C99" s="53" t="s">
        <v>1040</v>
      </c>
      <c r="D99" s="126" t="s">
        <v>1018</v>
      </c>
      <c r="E99" s="18" t="s">
        <v>1051</v>
      </c>
      <c r="F99" s="126" t="s">
        <v>1046</v>
      </c>
      <c r="G99" s="108">
        <v>25</v>
      </c>
      <c r="H99" s="109" t="s">
        <v>447</v>
      </c>
      <c r="I99" s="110" t="s">
        <v>839</v>
      </c>
      <c r="J99" s="20">
        <v>1.6</v>
      </c>
      <c r="K99" s="36">
        <v>1.7</v>
      </c>
      <c r="L99" s="18" t="s">
        <v>1038</v>
      </c>
      <c r="M99" s="455">
        <f>VLOOKUP($A99,'Изменение прайс-листа'!$A$2:$E$798,4,FALSE)</f>
        <v>312</v>
      </c>
      <c r="N99" s="455">
        <f t="shared" si="21"/>
        <v>374.4</v>
      </c>
      <c r="O99" s="455">
        <f t="shared" si="22"/>
        <v>599.04</v>
      </c>
      <c r="P99" s="456">
        <f t="shared" si="23"/>
        <v>9360</v>
      </c>
      <c r="Q99" s="464"/>
      <c r="R99" s="121">
        <f t="shared" si="20"/>
        <v>0</v>
      </c>
      <c r="S99" s="783">
        <f t="shared" si="18"/>
        <v>0</v>
      </c>
      <c r="T99" s="784">
        <f t="shared" si="19"/>
        <v>0</v>
      </c>
      <c r="U99" s="55"/>
      <c r="V99" s="55"/>
      <c r="W99" s="44">
        <v>36</v>
      </c>
      <c r="X99" s="32">
        <v>903.6</v>
      </c>
      <c r="Y99" s="44">
        <v>720</v>
      </c>
      <c r="Z99" s="1074" t="s">
        <v>655</v>
      </c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</row>
    <row r="100" spans="1:46" ht="35.1" customHeight="1">
      <c r="A100" s="380" t="s">
        <v>605</v>
      </c>
      <c r="B100" s="123" t="s">
        <v>606</v>
      </c>
      <c r="C100" s="53" t="s">
        <v>1040</v>
      </c>
      <c r="D100" s="126" t="s">
        <v>1018</v>
      </c>
      <c r="E100" s="18" t="s">
        <v>1051</v>
      </c>
      <c r="F100" s="126" t="s">
        <v>1046</v>
      </c>
      <c r="G100" s="108">
        <v>25</v>
      </c>
      <c r="H100" s="109" t="s">
        <v>447</v>
      </c>
      <c r="I100" s="110" t="s">
        <v>839</v>
      </c>
      <c r="J100" s="17">
        <v>1.8</v>
      </c>
      <c r="K100" s="22">
        <v>1.9</v>
      </c>
      <c r="L100" s="18" t="s">
        <v>1038</v>
      </c>
      <c r="M100" s="455">
        <f>VLOOKUP($A100,'Изменение прайс-листа'!$A$2:$E$798,4,FALSE)</f>
        <v>312</v>
      </c>
      <c r="N100" s="455">
        <f t="shared" si="21"/>
        <v>374.4</v>
      </c>
      <c r="O100" s="455">
        <f t="shared" si="22"/>
        <v>673.92</v>
      </c>
      <c r="P100" s="456">
        <f t="shared" si="23"/>
        <v>9360</v>
      </c>
      <c r="Q100" s="464"/>
      <c r="R100" s="121">
        <f t="shared" si="20"/>
        <v>0</v>
      </c>
      <c r="S100" s="783">
        <f t="shared" si="18"/>
        <v>0</v>
      </c>
      <c r="T100" s="784">
        <f t="shared" si="19"/>
        <v>0</v>
      </c>
      <c r="U100" s="55"/>
      <c r="V100" s="55"/>
      <c r="W100" s="44">
        <v>36</v>
      </c>
      <c r="X100" s="32">
        <v>903.6</v>
      </c>
      <c r="Y100" s="44">
        <v>720</v>
      </c>
      <c r="Z100" s="1076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</row>
    <row r="101" spans="1:46" ht="35.1" customHeight="1">
      <c r="A101" s="380" t="s">
        <v>607</v>
      </c>
      <c r="B101" s="123" t="s">
        <v>164</v>
      </c>
      <c r="C101" s="53" t="s">
        <v>1040</v>
      </c>
      <c r="D101" s="126" t="s">
        <v>1018</v>
      </c>
      <c r="E101" s="18" t="s">
        <v>1051</v>
      </c>
      <c r="F101" s="126" t="s">
        <v>1046</v>
      </c>
      <c r="G101" s="108">
        <v>25</v>
      </c>
      <c r="H101" s="109" t="s">
        <v>447</v>
      </c>
      <c r="I101" s="110" t="s">
        <v>839</v>
      </c>
      <c r="J101" s="17">
        <v>2.4</v>
      </c>
      <c r="K101" s="22">
        <v>2.5</v>
      </c>
      <c r="L101" s="18" t="s">
        <v>1038</v>
      </c>
      <c r="M101" s="455">
        <f>VLOOKUP($A101,'Изменение прайс-листа'!$A$2:$E$798,4,FALSE)</f>
        <v>312</v>
      </c>
      <c r="N101" s="455">
        <f t="shared" si="21"/>
        <v>374.4</v>
      </c>
      <c r="O101" s="455">
        <f t="shared" si="22"/>
        <v>898.56</v>
      </c>
      <c r="P101" s="456">
        <f t="shared" si="23"/>
        <v>9360</v>
      </c>
      <c r="Q101" s="464"/>
      <c r="R101" s="121">
        <f t="shared" si="20"/>
        <v>0</v>
      </c>
      <c r="S101" s="783">
        <f t="shared" si="18"/>
        <v>0</v>
      </c>
      <c r="T101" s="784">
        <f t="shared" si="19"/>
        <v>0</v>
      </c>
      <c r="U101" s="55"/>
      <c r="V101" s="55"/>
      <c r="W101" s="44">
        <v>36</v>
      </c>
      <c r="X101" s="32">
        <v>903.6</v>
      </c>
      <c r="Y101" s="44">
        <v>720</v>
      </c>
      <c r="Z101" s="1076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</row>
    <row r="102" spans="1:46" ht="35.1" customHeight="1">
      <c r="A102" s="380" t="s">
        <v>165</v>
      </c>
      <c r="B102" s="123" t="s">
        <v>364</v>
      </c>
      <c r="C102" s="53" t="s">
        <v>1040</v>
      </c>
      <c r="D102" s="126" t="s">
        <v>1018</v>
      </c>
      <c r="E102" s="18" t="s">
        <v>1051</v>
      </c>
      <c r="F102" s="126" t="s">
        <v>1046</v>
      </c>
      <c r="G102" s="108">
        <v>25</v>
      </c>
      <c r="H102" s="109" t="s">
        <v>447</v>
      </c>
      <c r="I102" s="110" t="s">
        <v>839</v>
      </c>
      <c r="J102" s="17">
        <v>2.7</v>
      </c>
      <c r="K102" s="22">
        <v>2.8</v>
      </c>
      <c r="L102" s="18" t="s">
        <v>1038</v>
      </c>
      <c r="M102" s="455">
        <f>VLOOKUP($A102,'Изменение прайс-листа'!$A$2:$E$798,4,FALSE)</f>
        <v>312</v>
      </c>
      <c r="N102" s="455">
        <f t="shared" si="21"/>
        <v>374.4</v>
      </c>
      <c r="O102" s="455">
        <f t="shared" si="22"/>
        <v>1010.88</v>
      </c>
      <c r="P102" s="456">
        <f t="shared" si="23"/>
        <v>9360</v>
      </c>
      <c r="Q102" s="464"/>
      <c r="R102" s="121">
        <f t="shared" si="20"/>
        <v>0</v>
      </c>
      <c r="S102" s="783">
        <f t="shared" si="18"/>
        <v>0</v>
      </c>
      <c r="T102" s="784">
        <f t="shared" si="19"/>
        <v>0</v>
      </c>
      <c r="U102" s="55"/>
      <c r="V102" s="55"/>
      <c r="W102" s="44">
        <v>36</v>
      </c>
      <c r="X102" s="32">
        <v>903.6</v>
      </c>
      <c r="Y102" s="44">
        <v>720</v>
      </c>
      <c r="Z102" s="1076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</row>
    <row r="103" spans="1:46" ht="35.1" customHeight="1">
      <c r="A103" s="380" t="s">
        <v>765</v>
      </c>
      <c r="B103" s="123" t="s">
        <v>766</v>
      </c>
      <c r="C103" s="53" t="s">
        <v>1040</v>
      </c>
      <c r="D103" s="126" t="s">
        <v>1018</v>
      </c>
      <c r="E103" s="18" t="s">
        <v>1051</v>
      </c>
      <c r="F103" s="126" t="s">
        <v>1046</v>
      </c>
      <c r="G103" s="108">
        <v>25</v>
      </c>
      <c r="H103" s="109" t="s">
        <v>447</v>
      </c>
      <c r="I103" s="110" t="s">
        <v>839</v>
      </c>
      <c r="J103" s="17">
        <v>1.8</v>
      </c>
      <c r="K103" s="22">
        <v>1.9</v>
      </c>
      <c r="L103" s="18" t="s">
        <v>1038</v>
      </c>
      <c r="M103" s="455">
        <f>VLOOKUP($A103,'Изменение прайс-листа'!$A$2:$E$798,4,FALSE)</f>
        <v>312</v>
      </c>
      <c r="N103" s="455">
        <f t="shared" si="21"/>
        <v>374.4</v>
      </c>
      <c r="O103" s="455">
        <f t="shared" si="22"/>
        <v>673.92</v>
      </c>
      <c r="P103" s="456">
        <f t="shared" si="23"/>
        <v>9360</v>
      </c>
      <c r="Q103" s="464"/>
      <c r="R103" s="121">
        <f t="shared" si="20"/>
        <v>0</v>
      </c>
      <c r="S103" s="783">
        <f t="shared" si="18"/>
        <v>0</v>
      </c>
      <c r="T103" s="784">
        <f t="shared" si="19"/>
        <v>0</v>
      </c>
      <c r="U103" s="55"/>
      <c r="V103" s="55"/>
      <c r="W103" s="44">
        <v>36</v>
      </c>
      <c r="X103" s="32">
        <v>903.6</v>
      </c>
      <c r="Y103" s="44">
        <v>720</v>
      </c>
      <c r="Z103" s="1074" t="s">
        <v>657</v>
      </c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</row>
    <row r="104" spans="1:46" ht="35.1" customHeight="1">
      <c r="A104" s="380" t="s">
        <v>149</v>
      </c>
      <c r="B104" s="123" t="s">
        <v>370</v>
      </c>
      <c r="C104" s="53" t="s">
        <v>1040</v>
      </c>
      <c r="D104" s="126" t="s">
        <v>1018</v>
      </c>
      <c r="E104" s="18" t="s">
        <v>1051</v>
      </c>
      <c r="F104" s="126" t="s">
        <v>1046</v>
      </c>
      <c r="G104" s="108">
        <v>25</v>
      </c>
      <c r="H104" s="109" t="s">
        <v>447</v>
      </c>
      <c r="I104" s="110" t="s">
        <v>839</v>
      </c>
      <c r="J104" s="17">
        <v>2.4</v>
      </c>
      <c r="K104" s="22">
        <v>2.5</v>
      </c>
      <c r="L104" s="18" t="s">
        <v>1038</v>
      </c>
      <c r="M104" s="455">
        <f>VLOOKUP($A104,'Изменение прайс-листа'!$A$2:$E$798,4,FALSE)</f>
        <v>312</v>
      </c>
      <c r="N104" s="455">
        <f t="shared" si="21"/>
        <v>374.4</v>
      </c>
      <c r="O104" s="455">
        <f t="shared" si="22"/>
        <v>898.56</v>
      </c>
      <c r="P104" s="456">
        <f t="shared" si="23"/>
        <v>9360</v>
      </c>
      <c r="Q104" s="464"/>
      <c r="R104" s="121">
        <f t="shared" si="20"/>
        <v>0</v>
      </c>
      <c r="S104" s="783">
        <f t="shared" si="18"/>
        <v>0</v>
      </c>
      <c r="T104" s="784">
        <f t="shared" si="19"/>
        <v>0</v>
      </c>
      <c r="U104" s="55"/>
      <c r="V104" s="55"/>
      <c r="W104" s="44">
        <v>36</v>
      </c>
      <c r="X104" s="32">
        <v>903.6</v>
      </c>
      <c r="Y104" s="44">
        <v>720</v>
      </c>
      <c r="Z104" s="1076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</row>
    <row r="105" spans="1:46" ht="35.1" customHeight="1">
      <c r="A105" s="380" t="s">
        <v>593</v>
      </c>
      <c r="B105" s="123" t="s">
        <v>594</v>
      </c>
      <c r="C105" s="53" t="s">
        <v>1040</v>
      </c>
      <c r="D105" s="126" t="s">
        <v>1018</v>
      </c>
      <c r="E105" s="18" t="s">
        <v>1051</v>
      </c>
      <c r="F105" s="126" t="s">
        <v>1046</v>
      </c>
      <c r="G105" s="108">
        <v>25</v>
      </c>
      <c r="H105" s="109" t="s">
        <v>447</v>
      </c>
      <c r="I105" s="110" t="s">
        <v>839</v>
      </c>
      <c r="J105" s="17">
        <v>2.8</v>
      </c>
      <c r="K105" s="22">
        <v>2.9</v>
      </c>
      <c r="L105" s="18" t="s">
        <v>1038</v>
      </c>
      <c r="M105" s="455">
        <f>VLOOKUP($A105,'Изменение прайс-листа'!$A$2:$E$798,4,FALSE)</f>
        <v>312</v>
      </c>
      <c r="N105" s="455">
        <f t="shared" si="21"/>
        <v>374.4</v>
      </c>
      <c r="O105" s="455">
        <f t="shared" si="22"/>
        <v>1048.32</v>
      </c>
      <c r="P105" s="456">
        <f t="shared" si="23"/>
        <v>9360</v>
      </c>
      <c r="Q105" s="464"/>
      <c r="R105" s="121">
        <f t="shared" si="20"/>
        <v>0</v>
      </c>
      <c r="S105" s="783">
        <f t="shared" si="18"/>
        <v>0</v>
      </c>
      <c r="T105" s="784">
        <f t="shared" si="19"/>
        <v>0</v>
      </c>
      <c r="U105" s="55"/>
      <c r="V105" s="55"/>
      <c r="W105" s="44">
        <v>36</v>
      </c>
      <c r="X105" s="32">
        <v>903.6</v>
      </c>
      <c r="Y105" s="44">
        <v>720</v>
      </c>
      <c r="Z105" s="1076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</row>
    <row r="106" spans="1:46" s="74" customFormat="1" ht="31.2">
      <c r="A106" s="380" t="s">
        <v>753</v>
      </c>
      <c r="B106" s="123" t="s">
        <v>754</v>
      </c>
      <c r="C106" s="53" t="s">
        <v>1040</v>
      </c>
      <c r="D106" s="126" t="s">
        <v>1018</v>
      </c>
      <c r="E106" s="18" t="s">
        <v>1051</v>
      </c>
      <c r="F106" s="126" t="s">
        <v>1046</v>
      </c>
      <c r="G106" s="108">
        <v>25</v>
      </c>
      <c r="H106" s="109" t="s">
        <v>447</v>
      </c>
      <c r="I106" s="110" t="s">
        <v>839</v>
      </c>
      <c r="J106" s="17">
        <v>1.5</v>
      </c>
      <c r="K106" s="22">
        <v>4</v>
      </c>
      <c r="L106" s="18" t="s">
        <v>1038</v>
      </c>
      <c r="M106" s="455">
        <f>VLOOKUP($A106,'Изменение прайс-листа'!$A$2:$E$798,4,FALSE)</f>
        <v>312</v>
      </c>
      <c r="N106" s="455">
        <f t="shared" si="21"/>
        <v>374.4</v>
      </c>
      <c r="O106" s="455">
        <f t="shared" si="22"/>
        <v>561.59999999999991</v>
      </c>
      <c r="P106" s="456">
        <f t="shared" si="23"/>
        <v>9360</v>
      </c>
      <c r="Q106" s="464"/>
      <c r="R106" s="121">
        <f t="shared" si="20"/>
        <v>0</v>
      </c>
      <c r="S106" s="783">
        <f t="shared" si="18"/>
        <v>0</v>
      </c>
      <c r="T106" s="784">
        <f t="shared" si="19"/>
        <v>0</v>
      </c>
      <c r="U106" s="55"/>
      <c r="V106" s="55"/>
      <c r="W106" s="44">
        <v>36</v>
      </c>
      <c r="X106" s="32">
        <v>903.6</v>
      </c>
      <c r="Y106" s="44">
        <v>720</v>
      </c>
      <c r="Z106" s="1074" t="s">
        <v>47</v>
      </c>
    </row>
    <row r="107" spans="1:46" s="8" customFormat="1" ht="30.9" customHeight="1">
      <c r="A107" s="380" t="s">
        <v>755</v>
      </c>
      <c r="B107" s="123" t="s">
        <v>516</v>
      </c>
      <c r="C107" s="53" t="s">
        <v>1040</v>
      </c>
      <c r="D107" s="126" t="s">
        <v>1018</v>
      </c>
      <c r="E107" s="18" t="s">
        <v>1051</v>
      </c>
      <c r="F107" s="126" t="s">
        <v>1046</v>
      </c>
      <c r="G107" s="108" t="s">
        <v>448</v>
      </c>
      <c r="H107" s="109" t="s">
        <v>447</v>
      </c>
      <c r="I107" s="110" t="s">
        <v>839</v>
      </c>
      <c r="J107" s="19">
        <v>1.5</v>
      </c>
      <c r="K107" s="22">
        <v>4</v>
      </c>
      <c r="L107" s="18" t="s">
        <v>1038</v>
      </c>
      <c r="M107" s="457">
        <f>M106+'7. Надбавки'!$C$5</f>
        <v>358</v>
      </c>
      <c r="N107" s="455">
        <f t="shared" si="21"/>
        <v>429.59999999999997</v>
      </c>
      <c r="O107" s="455">
        <f t="shared" si="22"/>
        <v>644.4</v>
      </c>
      <c r="P107" s="456">
        <f t="shared" si="23"/>
        <v>10740</v>
      </c>
      <c r="Q107" s="497"/>
      <c r="R107" s="121">
        <f t="shared" si="20"/>
        <v>0</v>
      </c>
      <c r="S107" s="783">
        <f t="shared" si="18"/>
        <v>0</v>
      </c>
      <c r="T107" s="784">
        <f t="shared" si="19"/>
        <v>0</v>
      </c>
      <c r="U107" s="55"/>
      <c r="V107" s="55"/>
      <c r="W107" s="44">
        <v>36</v>
      </c>
      <c r="X107" s="32">
        <v>903.6</v>
      </c>
      <c r="Y107" s="44">
        <v>720</v>
      </c>
      <c r="Z107" s="1075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</row>
    <row r="108" spans="1:46" s="8" customFormat="1" ht="48" customHeight="1">
      <c r="A108" s="380" t="s">
        <v>756</v>
      </c>
      <c r="B108" s="123" t="s">
        <v>750</v>
      </c>
      <c r="C108" s="53" t="s">
        <v>1040</v>
      </c>
      <c r="D108" s="126" t="s">
        <v>1018</v>
      </c>
      <c r="E108" s="18" t="s">
        <v>1051</v>
      </c>
      <c r="F108" s="126" t="s">
        <v>1046</v>
      </c>
      <c r="G108" s="108">
        <v>25</v>
      </c>
      <c r="H108" s="109" t="s">
        <v>447</v>
      </c>
      <c r="I108" s="110" t="s">
        <v>839</v>
      </c>
      <c r="J108" s="17">
        <v>1.7</v>
      </c>
      <c r="K108" s="22">
        <v>1.8</v>
      </c>
      <c r="L108" s="18" t="s">
        <v>1038</v>
      </c>
      <c r="M108" s="455">
        <f>VLOOKUP($A108,'Изменение прайс-листа'!$A$2:$E$798,4,FALSE)</f>
        <v>312</v>
      </c>
      <c r="N108" s="455">
        <f t="shared" si="21"/>
        <v>374.4</v>
      </c>
      <c r="O108" s="455">
        <f t="shared" si="22"/>
        <v>636.4799999999999</v>
      </c>
      <c r="P108" s="456">
        <f t="shared" si="23"/>
        <v>9360</v>
      </c>
      <c r="Q108" s="464"/>
      <c r="R108" s="121">
        <f t="shared" si="20"/>
        <v>0</v>
      </c>
      <c r="S108" s="783">
        <f t="shared" si="18"/>
        <v>0</v>
      </c>
      <c r="T108" s="784">
        <f t="shared" si="19"/>
        <v>0</v>
      </c>
      <c r="U108" s="55"/>
      <c r="V108" s="55"/>
      <c r="W108" s="44">
        <v>36</v>
      </c>
      <c r="X108" s="32">
        <v>903.6</v>
      </c>
      <c r="Y108" s="44">
        <v>720</v>
      </c>
      <c r="Z108" s="58" t="s">
        <v>658</v>
      </c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</row>
    <row r="109" spans="1:46" s="8" customFormat="1" ht="40.35" customHeight="1">
      <c r="A109" s="380" t="s">
        <v>852</v>
      </c>
      <c r="B109" s="123" t="s">
        <v>1946</v>
      </c>
      <c r="C109" s="53" t="s">
        <v>1041</v>
      </c>
      <c r="D109" s="126" t="s">
        <v>1018</v>
      </c>
      <c r="E109" s="18" t="s">
        <v>1051</v>
      </c>
      <c r="F109" s="126" t="s">
        <v>1026</v>
      </c>
      <c r="G109" s="108" t="s">
        <v>448</v>
      </c>
      <c r="H109" s="109" t="s">
        <v>447</v>
      </c>
      <c r="I109" s="110" t="s">
        <v>441</v>
      </c>
      <c r="J109" s="20">
        <v>1.9</v>
      </c>
      <c r="K109" s="27">
        <v>2</v>
      </c>
      <c r="L109" s="18" t="s">
        <v>1038</v>
      </c>
      <c r="M109" s="457">
        <f>VLOOKUP($A109,'Изменение прайс-листа'!$A$2:$E$798,4,FALSE)</f>
        <v>214</v>
      </c>
      <c r="N109" s="455">
        <f t="shared" si="21"/>
        <v>256.8</v>
      </c>
      <c r="O109" s="455">
        <f t="shared" si="22"/>
        <v>487.92</v>
      </c>
      <c r="P109" s="456">
        <f t="shared" si="23"/>
        <v>6420</v>
      </c>
      <c r="Q109" s="464"/>
      <c r="R109" s="121">
        <f t="shared" si="20"/>
        <v>0</v>
      </c>
      <c r="S109" s="783">
        <f t="shared" si="18"/>
        <v>0</v>
      </c>
      <c r="T109" s="784">
        <f t="shared" si="19"/>
        <v>0</v>
      </c>
      <c r="U109" s="25" t="s">
        <v>1034</v>
      </c>
      <c r="V109" s="55"/>
      <c r="W109" s="44">
        <v>24</v>
      </c>
      <c r="X109" s="32">
        <v>616.20000000000005</v>
      </c>
      <c r="Y109" s="44">
        <v>720</v>
      </c>
      <c r="Z109" s="1117" t="s">
        <v>877</v>
      </c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</row>
    <row r="110" spans="1:46" s="8" customFormat="1" ht="40.35" customHeight="1">
      <c r="A110" s="380" t="s">
        <v>880</v>
      </c>
      <c r="B110" s="123" t="s">
        <v>1947</v>
      </c>
      <c r="C110" s="53" t="s">
        <v>1041</v>
      </c>
      <c r="D110" s="126" t="s">
        <v>1018</v>
      </c>
      <c r="E110" s="18" t="s">
        <v>1051</v>
      </c>
      <c r="F110" s="126" t="s">
        <v>1026</v>
      </c>
      <c r="G110" s="108" t="s">
        <v>448</v>
      </c>
      <c r="H110" s="109" t="s">
        <v>447</v>
      </c>
      <c r="I110" s="110" t="s">
        <v>441</v>
      </c>
      <c r="J110" s="20">
        <v>1.9</v>
      </c>
      <c r="K110" s="27">
        <v>2</v>
      </c>
      <c r="L110" s="18" t="s">
        <v>1038</v>
      </c>
      <c r="M110" s="457">
        <f>M109+'7. Надбавки'!$C$5</f>
        <v>260</v>
      </c>
      <c r="N110" s="455">
        <f t="shared" si="21"/>
        <v>312</v>
      </c>
      <c r="O110" s="455">
        <f t="shared" si="22"/>
        <v>592.79999999999995</v>
      </c>
      <c r="P110" s="456">
        <f t="shared" si="23"/>
        <v>7800</v>
      </c>
      <c r="Q110" s="497"/>
      <c r="R110" s="121">
        <f t="shared" si="20"/>
        <v>0</v>
      </c>
      <c r="S110" s="783">
        <f t="shared" si="18"/>
        <v>0</v>
      </c>
      <c r="T110" s="784">
        <f t="shared" si="19"/>
        <v>0</v>
      </c>
      <c r="U110" s="25"/>
      <c r="V110" s="55"/>
      <c r="W110" s="44">
        <v>24</v>
      </c>
      <c r="X110" s="32">
        <v>616.20000000000005</v>
      </c>
      <c r="Y110" s="44">
        <v>720</v>
      </c>
      <c r="Z110" s="1117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</row>
    <row r="111" spans="1:46" s="8" customFormat="1" ht="40.35" customHeight="1">
      <c r="A111" s="380" t="s">
        <v>853</v>
      </c>
      <c r="B111" s="123" t="s">
        <v>1948</v>
      </c>
      <c r="C111" s="53" t="s">
        <v>1041</v>
      </c>
      <c r="D111" s="126" t="s">
        <v>1018</v>
      </c>
      <c r="E111" s="18" t="s">
        <v>1051</v>
      </c>
      <c r="F111" s="126" t="s">
        <v>1026</v>
      </c>
      <c r="G111" s="108" t="s">
        <v>448</v>
      </c>
      <c r="H111" s="109" t="s">
        <v>447</v>
      </c>
      <c r="I111" s="110" t="s">
        <v>441</v>
      </c>
      <c r="J111" s="20">
        <v>2.4</v>
      </c>
      <c r="K111" s="36">
        <v>2.5</v>
      </c>
      <c r="L111" s="18" t="s">
        <v>1038</v>
      </c>
      <c r="M111" s="457">
        <f>VLOOKUP($A111,'Изменение прайс-листа'!$A$2:$E$798,4,FALSE)</f>
        <v>214</v>
      </c>
      <c r="N111" s="455">
        <f t="shared" si="21"/>
        <v>256.8</v>
      </c>
      <c r="O111" s="455">
        <f t="shared" si="22"/>
        <v>616.32000000000005</v>
      </c>
      <c r="P111" s="456">
        <f t="shared" si="23"/>
        <v>6420</v>
      </c>
      <c r="Q111" s="464"/>
      <c r="R111" s="121">
        <f t="shared" si="20"/>
        <v>0</v>
      </c>
      <c r="S111" s="783">
        <f t="shared" si="18"/>
        <v>0</v>
      </c>
      <c r="T111" s="784">
        <f t="shared" si="19"/>
        <v>0</v>
      </c>
      <c r="U111" s="25" t="s">
        <v>1034</v>
      </c>
      <c r="V111" s="55"/>
      <c r="W111" s="44">
        <v>24</v>
      </c>
      <c r="X111" s="32">
        <v>616.20000000000005</v>
      </c>
      <c r="Y111" s="44">
        <v>720</v>
      </c>
      <c r="Z111" s="1117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</row>
    <row r="112" spans="1:46" s="8" customFormat="1" ht="40.35" customHeight="1">
      <c r="A112" s="380" t="s">
        <v>927</v>
      </c>
      <c r="B112" s="123" t="s">
        <v>1949</v>
      </c>
      <c r="C112" s="53" t="s">
        <v>1041</v>
      </c>
      <c r="D112" s="126" t="s">
        <v>1018</v>
      </c>
      <c r="E112" s="18" t="s">
        <v>1051</v>
      </c>
      <c r="F112" s="126" t="s">
        <v>1026</v>
      </c>
      <c r="G112" s="108" t="s">
        <v>448</v>
      </c>
      <c r="H112" s="109" t="s">
        <v>447</v>
      </c>
      <c r="I112" s="110" t="s">
        <v>441</v>
      </c>
      <c r="J112" s="20">
        <v>2.4</v>
      </c>
      <c r="K112" s="27">
        <v>2.5</v>
      </c>
      <c r="L112" s="18" t="s">
        <v>1038</v>
      </c>
      <c r="M112" s="457">
        <f>M111+'7. Надбавки'!$C$5</f>
        <v>260</v>
      </c>
      <c r="N112" s="455">
        <f t="shared" si="21"/>
        <v>312</v>
      </c>
      <c r="O112" s="455">
        <f t="shared" si="22"/>
        <v>748.8</v>
      </c>
      <c r="P112" s="456">
        <f t="shared" si="23"/>
        <v>7800</v>
      </c>
      <c r="Q112" s="497"/>
      <c r="R112" s="121">
        <f t="shared" si="20"/>
        <v>0</v>
      </c>
      <c r="S112" s="783">
        <f t="shared" si="18"/>
        <v>0</v>
      </c>
      <c r="T112" s="784">
        <f t="shared" si="19"/>
        <v>0</v>
      </c>
      <c r="U112" s="55"/>
      <c r="V112" s="55"/>
      <c r="W112" s="44">
        <v>24</v>
      </c>
      <c r="X112" s="32">
        <v>616.20000000000005</v>
      </c>
      <c r="Y112" s="44">
        <v>720</v>
      </c>
      <c r="Z112" s="1117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</row>
    <row r="113" spans="1:46" s="8" customFormat="1" ht="40.35" customHeight="1">
      <c r="A113" s="380" t="s">
        <v>854</v>
      </c>
      <c r="B113" s="123" t="s">
        <v>1950</v>
      </c>
      <c r="C113" s="53" t="s">
        <v>1041</v>
      </c>
      <c r="D113" s="126" t="s">
        <v>1018</v>
      </c>
      <c r="E113" s="18" t="s">
        <v>1051</v>
      </c>
      <c r="F113" s="126" t="s">
        <v>1026</v>
      </c>
      <c r="G113" s="108" t="s">
        <v>448</v>
      </c>
      <c r="H113" s="109" t="s">
        <v>447</v>
      </c>
      <c r="I113" s="110" t="s">
        <v>441</v>
      </c>
      <c r="J113" s="20">
        <v>3.1</v>
      </c>
      <c r="K113" s="27">
        <v>3.2</v>
      </c>
      <c r="L113" s="18" t="s">
        <v>1038</v>
      </c>
      <c r="M113" s="457">
        <f>VLOOKUP($A113,'Изменение прайс-листа'!$A$2:$E$798,4,FALSE)</f>
        <v>214</v>
      </c>
      <c r="N113" s="455">
        <f t="shared" si="21"/>
        <v>256.8</v>
      </c>
      <c r="O113" s="455">
        <f t="shared" si="22"/>
        <v>796.08</v>
      </c>
      <c r="P113" s="456">
        <f t="shared" si="23"/>
        <v>6420</v>
      </c>
      <c r="Q113" s="464"/>
      <c r="R113" s="121">
        <f t="shared" si="20"/>
        <v>0</v>
      </c>
      <c r="S113" s="783">
        <f t="shared" si="18"/>
        <v>0</v>
      </c>
      <c r="T113" s="784">
        <f t="shared" si="19"/>
        <v>0</v>
      </c>
      <c r="U113" s="25" t="s">
        <v>1034</v>
      </c>
      <c r="V113" s="55"/>
      <c r="W113" s="44">
        <v>24</v>
      </c>
      <c r="X113" s="32">
        <v>616.20000000000005</v>
      </c>
      <c r="Y113" s="44">
        <v>720</v>
      </c>
      <c r="Z113" s="1117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</row>
    <row r="114" spans="1:46" s="8" customFormat="1" ht="40.35" customHeight="1">
      <c r="A114" s="380" t="s">
        <v>855</v>
      </c>
      <c r="B114" s="123" t="s">
        <v>1951</v>
      </c>
      <c r="C114" s="53" t="s">
        <v>1041</v>
      </c>
      <c r="D114" s="126" t="s">
        <v>1018</v>
      </c>
      <c r="E114" s="18" t="s">
        <v>1051</v>
      </c>
      <c r="F114" s="126" t="s">
        <v>1026</v>
      </c>
      <c r="G114" s="108" t="s">
        <v>448</v>
      </c>
      <c r="H114" s="109" t="s">
        <v>447</v>
      </c>
      <c r="I114" s="110" t="s">
        <v>441</v>
      </c>
      <c r="J114" s="20">
        <v>3.1</v>
      </c>
      <c r="K114" s="27">
        <v>3.2</v>
      </c>
      <c r="L114" s="18" t="s">
        <v>1038</v>
      </c>
      <c r="M114" s="457">
        <f>M113+'7. Надбавки'!$C$5</f>
        <v>260</v>
      </c>
      <c r="N114" s="455">
        <f t="shared" si="21"/>
        <v>312</v>
      </c>
      <c r="O114" s="455">
        <f t="shared" si="22"/>
        <v>967.2</v>
      </c>
      <c r="P114" s="456">
        <f t="shared" si="23"/>
        <v>7800</v>
      </c>
      <c r="Q114" s="497"/>
      <c r="R114" s="121">
        <f t="shared" si="20"/>
        <v>0</v>
      </c>
      <c r="S114" s="783">
        <f t="shared" si="18"/>
        <v>0</v>
      </c>
      <c r="T114" s="784">
        <f t="shared" si="19"/>
        <v>0</v>
      </c>
      <c r="U114" s="55"/>
      <c r="V114" s="55"/>
      <c r="W114" s="44">
        <v>24</v>
      </c>
      <c r="X114" s="32">
        <v>616.20000000000005</v>
      </c>
      <c r="Y114" s="44">
        <v>720</v>
      </c>
      <c r="Z114" s="1079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</row>
    <row r="115" spans="1:46" s="8" customFormat="1" ht="40.35" customHeight="1">
      <c r="A115" s="380" t="s">
        <v>856</v>
      </c>
      <c r="B115" s="123" t="s">
        <v>1952</v>
      </c>
      <c r="C115" s="53" t="s">
        <v>1041</v>
      </c>
      <c r="D115" s="126" t="s">
        <v>1018</v>
      </c>
      <c r="E115" s="18" t="s">
        <v>1051</v>
      </c>
      <c r="F115" s="133" t="s">
        <v>1026</v>
      </c>
      <c r="G115" s="108" t="s">
        <v>448</v>
      </c>
      <c r="H115" s="109" t="s">
        <v>447</v>
      </c>
      <c r="I115" s="110" t="s">
        <v>441</v>
      </c>
      <c r="J115" s="20">
        <v>2.8</v>
      </c>
      <c r="K115" s="36">
        <v>2.9</v>
      </c>
      <c r="L115" s="18" t="s">
        <v>1038</v>
      </c>
      <c r="M115" s="457">
        <f>VLOOKUP($A115,'Изменение прайс-листа'!$A$2:$E$798,4,FALSE)</f>
        <v>214</v>
      </c>
      <c r="N115" s="455">
        <f t="shared" si="21"/>
        <v>256.8</v>
      </c>
      <c r="O115" s="455">
        <f t="shared" si="22"/>
        <v>719.04</v>
      </c>
      <c r="P115" s="456">
        <f t="shared" si="23"/>
        <v>6420</v>
      </c>
      <c r="Q115" s="464"/>
      <c r="R115" s="121">
        <f t="shared" si="20"/>
        <v>0</v>
      </c>
      <c r="S115" s="783">
        <f t="shared" si="18"/>
        <v>0</v>
      </c>
      <c r="T115" s="784">
        <f t="shared" si="19"/>
        <v>0</v>
      </c>
      <c r="U115" s="25" t="s">
        <v>1034</v>
      </c>
      <c r="V115" s="55"/>
      <c r="W115" s="44">
        <v>24</v>
      </c>
      <c r="X115" s="32">
        <v>616.20000000000005</v>
      </c>
      <c r="Y115" s="44">
        <v>720</v>
      </c>
      <c r="Z115" s="1078" t="s">
        <v>876</v>
      </c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</row>
    <row r="116" spans="1:46" s="8" customFormat="1" ht="40.35" customHeight="1">
      <c r="A116" s="380" t="s">
        <v>857</v>
      </c>
      <c r="B116" s="123" t="s">
        <v>1953</v>
      </c>
      <c r="C116" s="53" t="s">
        <v>1041</v>
      </c>
      <c r="D116" s="126" t="s">
        <v>1018</v>
      </c>
      <c r="E116" s="18" t="s">
        <v>1051</v>
      </c>
      <c r="F116" s="126" t="s">
        <v>1026</v>
      </c>
      <c r="G116" s="108" t="s">
        <v>448</v>
      </c>
      <c r="H116" s="109" t="s">
        <v>447</v>
      </c>
      <c r="I116" s="110" t="s">
        <v>441</v>
      </c>
      <c r="J116" s="20">
        <v>2.8</v>
      </c>
      <c r="K116" s="27">
        <v>2.9</v>
      </c>
      <c r="L116" s="18" t="s">
        <v>1038</v>
      </c>
      <c r="M116" s="457">
        <f>M115+'7. Надбавки'!$C$5</f>
        <v>260</v>
      </c>
      <c r="N116" s="455">
        <f t="shared" si="21"/>
        <v>312</v>
      </c>
      <c r="O116" s="455">
        <f t="shared" si="22"/>
        <v>873.59999999999991</v>
      </c>
      <c r="P116" s="456">
        <f t="shared" si="23"/>
        <v>7800</v>
      </c>
      <c r="Q116" s="497"/>
      <c r="R116" s="121">
        <f t="shared" si="20"/>
        <v>0</v>
      </c>
      <c r="S116" s="783">
        <f t="shared" si="18"/>
        <v>0</v>
      </c>
      <c r="T116" s="784">
        <f t="shared" si="19"/>
        <v>0</v>
      </c>
      <c r="U116" s="55"/>
      <c r="V116" s="55"/>
      <c r="W116" s="44">
        <v>24</v>
      </c>
      <c r="X116" s="32">
        <v>616.20000000000005</v>
      </c>
      <c r="Y116" s="44">
        <v>720</v>
      </c>
      <c r="Z116" s="1079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</row>
    <row r="117" spans="1:46" s="10" customFormat="1" ht="40.35" customHeight="1">
      <c r="A117" s="380" t="s">
        <v>365</v>
      </c>
      <c r="B117" s="123" t="s">
        <v>366</v>
      </c>
      <c r="C117" s="126" t="s">
        <v>1040</v>
      </c>
      <c r="D117" s="126" t="s">
        <v>1018</v>
      </c>
      <c r="E117" s="18" t="s">
        <v>1051</v>
      </c>
      <c r="F117" s="126" t="s">
        <v>1026</v>
      </c>
      <c r="G117" s="108">
        <v>25</v>
      </c>
      <c r="H117" s="109" t="s">
        <v>447</v>
      </c>
      <c r="I117" s="110" t="s">
        <v>441</v>
      </c>
      <c r="J117" s="17">
        <v>1.8</v>
      </c>
      <c r="K117" s="22">
        <v>1.9</v>
      </c>
      <c r="L117" s="18" t="s">
        <v>1038</v>
      </c>
      <c r="M117" s="455">
        <f>VLOOKUP($A117,'Изменение прайс-листа'!$A$2:$E$798,4,FALSE)</f>
        <v>580</v>
      </c>
      <c r="N117" s="455">
        <f t="shared" si="0"/>
        <v>696</v>
      </c>
      <c r="O117" s="455">
        <f t="shared" si="1"/>
        <v>1252.8</v>
      </c>
      <c r="P117" s="456">
        <f t="shared" si="2"/>
        <v>17400</v>
      </c>
      <c r="Q117" s="464"/>
      <c r="R117" s="121">
        <f t="shared" si="5"/>
        <v>0</v>
      </c>
      <c r="S117" s="783">
        <f t="shared" si="18"/>
        <v>0</v>
      </c>
      <c r="T117" s="784">
        <f t="shared" si="19"/>
        <v>0</v>
      </c>
      <c r="U117" s="26"/>
      <c r="V117" s="26"/>
      <c r="W117" s="44">
        <v>24</v>
      </c>
      <c r="X117" s="32">
        <v>616.20000000000005</v>
      </c>
      <c r="Y117" s="44">
        <v>696</v>
      </c>
      <c r="Z117" s="1076" t="s">
        <v>794</v>
      </c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</row>
    <row r="118" spans="1:46" s="1" customFormat="1" ht="40.35" customHeight="1">
      <c r="A118" s="380" t="s">
        <v>367</v>
      </c>
      <c r="B118" s="123" t="s">
        <v>59</v>
      </c>
      <c r="C118" s="126" t="s">
        <v>1040</v>
      </c>
      <c r="D118" s="126" t="s">
        <v>1018</v>
      </c>
      <c r="E118" s="18" t="s">
        <v>1051</v>
      </c>
      <c r="F118" s="126" t="s">
        <v>1026</v>
      </c>
      <c r="G118" s="108">
        <v>25</v>
      </c>
      <c r="H118" s="109" t="s">
        <v>447</v>
      </c>
      <c r="I118" s="110" t="s">
        <v>441</v>
      </c>
      <c r="J118" s="17">
        <v>1.8</v>
      </c>
      <c r="K118" s="22">
        <v>1.9</v>
      </c>
      <c r="L118" s="18" t="s">
        <v>1038</v>
      </c>
      <c r="M118" s="457">
        <f>M117+'7. Надбавки'!$C$5</f>
        <v>626</v>
      </c>
      <c r="N118" s="455">
        <f t="shared" si="0"/>
        <v>751.19999999999993</v>
      </c>
      <c r="O118" s="455">
        <f t="shared" si="1"/>
        <v>1352.1599999999999</v>
      </c>
      <c r="P118" s="456">
        <f t="shared" si="2"/>
        <v>18780</v>
      </c>
      <c r="Q118" s="497"/>
      <c r="R118" s="121">
        <f t="shared" si="5"/>
        <v>0</v>
      </c>
      <c r="S118" s="783">
        <f t="shared" si="18"/>
        <v>0</v>
      </c>
      <c r="T118" s="784">
        <f t="shared" si="19"/>
        <v>0</v>
      </c>
      <c r="U118" s="26"/>
      <c r="V118" s="26"/>
      <c r="W118" s="44">
        <v>24</v>
      </c>
      <c r="X118" s="32">
        <v>616.20000000000005</v>
      </c>
      <c r="Y118" s="44">
        <v>696</v>
      </c>
      <c r="Z118" s="1076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</row>
    <row r="119" spans="1:46" s="1" customFormat="1" ht="40.35" customHeight="1">
      <c r="A119" s="380" t="s">
        <v>368</v>
      </c>
      <c r="B119" s="123" t="s">
        <v>782</v>
      </c>
      <c r="C119" s="126" t="s">
        <v>1040</v>
      </c>
      <c r="D119" s="126" t="s">
        <v>1018</v>
      </c>
      <c r="E119" s="18" t="s">
        <v>1051</v>
      </c>
      <c r="F119" s="126" t="s">
        <v>1026</v>
      </c>
      <c r="G119" s="108">
        <v>25</v>
      </c>
      <c r="H119" s="109" t="s">
        <v>447</v>
      </c>
      <c r="I119" s="110" t="s">
        <v>441</v>
      </c>
      <c r="J119" s="17">
        <v>2.2999999999999998</v>
      </c>
      <c r="K119" s="22">
        <v>2.4</v>
      </c>
      <c r="L119" s="18" t="s">
        <v>1038</v>
      </c>
      <c r="M119" s="455">
        <f>VLOOKUP($A119,'Изменение прайс-листа'!$A$2:$E$798,4,FALSE)</f>
        <v>580</v>
      </c>
      <c r="N119" s="455">
        <f t="shared" si="0"/>
        <v>696</v>
      </c>
      <c r="O119" s="455">
        <f t="shared" si="1"/>
        <v>1600.8</v>
      </c>
      <c r="P119" s="456">
        <f t="shared" si="2"/>
        <v>17400</v>
      </c>
      <c r="Q119" s="464"/>
      <c r="R119" s="121">
        <f t="shared" si="5"/>
        <v>0</v>
      </c>
      <c r="S119" s="783">
        <f t="shared" si="18"/>
        <v>0</v>
      </c>
      <c r="T119" s="784">
        <f t="shared" si="19"/>
        <v>0</v>
      </c>
      <c r="U119" s="26"/>
      <c r="V119" s="26"/>
      <c r="W119" s="44">
        <v>24</v>
      </c>
      <c r="X119" s="32">
        <v>616.20000000000005</v>
      </c>
      <c r="Y119" s="44">
        <v>696</v>
      </c>
      <c r="Z119" s="1076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</row>
    <row r="120" spans="1:46" ht="40.35" customHeight="1">
      <c r="A120" s="380" t="s">
        <v>783</v>
      </c>
      <c r="B120" s="123" t="s">
        <v>58</v>
      </c>
      <c r="C120" s="126" t="s">
        <v>1040</v>
      </c>
      <c r="D120" s="126" t="s">
        <v>1018</v>
      </c>
      <c r="E120" s="18" t="s">
        <v>1051</v>
      </c>
      <c r="F120" s="126" t="s">
        <v>1026</v>
      </c>
      <c r="G120" s="108">
        <v>25</v>
      </c>
      <c r="H120" s="109" t="s">
        <v>447</v>
      </c>
      <c r="I120" s="110" t="s">
        <v>441</v>
      </c>
      <c r="J120" s="17">
        <v>2.2999999999999998</v>
      </c>
      <c r="K120" s="22">
        <v>2.4</v>
      </c>
      <c r="L120" s="18" t="s">
        <v>1038</v>
      </c>
      <c r="M120" s="457">
        <f>M119+'7. Надбавки'!$C$5</f>
        <v>626</v>
      </c>
      <c r="N120" s="455">
        <f t="shared" si="0"/>
        <v>751.19999999999993</v>
      </c>
      <c r="O120" s="455">
        <f t="shared" si="1"/>
        <v>1727.7599999999998</v>
      </c>
      <c r="P120" s="456">
        <f t="shared" si="2"/>
        <v>18780</v>
      </c>
      <c r="Q120" s="497"/>
      <c r="R120" s="121">
        <f t="shared" si="5"/>
        <v>0</v>
      </c>
      <c r="S120" s="783">
        <f t="shared" si="18"/>
        <v>0</v>
      </c>
      <c r="T120" s="784">
        <f t="shared" si="19"/>
        <v>0</v>
      </c>
      <c r="U120" s="26"/>
      <c r="V120" s="26"/>
      <c r="W120" s="44">
        <v>24</v>
      </c>
      <c r="X120" s="32">
        <v>616.20000000000005</v>
      </c>
      <c r="Y120" s="44">
        <v>696</v>
      </c>
      <c r="Z120" s="1076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</row>
    <row r="121" spans="1:46" ht="40.35" customHeight="1">
      <c r="A121" s="380" t="s">
        <v>713</v>
      </c>
      <c r="B121" s="123" t="s">
        <v>714</v>
      </c>
      <c r="C121" s="126" t="s">
        <v>1040</v>
      </c>
      <c r="D121" s="126" t="s">
        <v>1018</v>
      </c>
      <c r="E121" s="18" t="s">
        <v>1051</v>
      </c>
      <c r="F121" s="126" t="s">
        <v>1026</v>
      </c>
      <c r="G121" s="108">
        <v>25</v>
      </c>
      <c r="H121" s="109" t="s">
        <v>447</v>
      </c>
      <c r="I121" s="110" t="s">
        <v>441</v>
      </c>
      <c r="J121" s="17">
        <v>3</v>
      </c>
      <c r="K121" s="22">
        <v>3.1</v>
      </c>
      <c r="L121" s="18" t="s">
        <v>1038</v>
      </c>
      <c r="M121" s="455">
        <f>VLOOKUP($A121,'Изменение прайс-листа'!$A$2:$E$798,4,FALSE)</f>
        <v>580</v>
      </c>
      <c r="N121" s="455">
        <f t="shared" si="0"/>
        <v>696</v>
      </c>
      <c r="O121" s="455">
        <f t="shared" si="1"/>
        <v>2088</v>
      </c>
      <c r="P121" s="456">
        <f t="shared" si="2"/>
        <v>17400</v>
      </c>
      <c r="Q121" s="464"/>
      <c r="R121" s="121">
        <f t="shared" si="5"/>
        <v>0</v>
      </c>
      <c r="S121" s="783">
        <f t="shared" si="18"/>
        <v>0</v>
      </c>
      <c r="T121" s="784">
        <f t="shared" si="19"/>
        <v>0</v>
      </c>
      <c r="U121" s="26"/>
      <c r="V121" s="26"/>
      <c r="W121" s="44">
        <v>24</v>
      </c>
      <c r="X121" s="32">
        <v>616.20000000000005</v>
      </c>
      <c r="Y121" s="44">
        <v>696</v>
      </c>
      <c r="Z121" s="1076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</row>
    <row r="122" spans="1:46" s="8" customFormat="1" ht="40.35" customHeight="1">
      <c r="A122" s="380" t="s">
        <v>715</v>
      </c>
      <c r="B122" s="123" t="s">
        <v>57</v>
      </c>
      <c r="C122" s="126" t="s">
        <v>1040</v>
      </c>
      <c r="D122" s="126" t="s">
        <v>1018</v>
      </c>
      <c r="E122" s="18" t="s">
        <v>1051</v>
      </c>
      <c r="F122" s="126" t="s">
        <v>1026</v>
      </c>
      <c r="G122" s="108">
        <v>25</v>
      </c>
      <c r="H122" s="109" t="s">
        <v>447</v>
      </c>
      <c r="I122" s="110" t="s">
        <v>441</v>
      </c>
      <c r="J122" s="17">
        <v>3</v>
      </c>
      <c r="K122" s="22">
        <v>3.1</v>
      </c>
      <c r="L122" s="18" t="s">
        <v>1038</v>
      </c>
      <c r="M122" s="457">
        <f>M121+'7. Надбавки'!$C$5</f>
        <v>626</v>
      </c>
      <c r="N122" s="455">
        <f t="shared" si="0"/>
        <v>751.19999999999993</v>
      </c>
      <c r="O122" s="455">
        <f t="shared" si="1"/>
        <v>2253.6</v>
      </c>
      <c r="P122" s="456">
        <f t="shared" si="2"/>
        <v>18780</v>
      </c>
      <c r="Q122" s="497"/>
      <c r="R122" s="121">
        <f t="shared" si="5"/>
        <v>0</v>
      </c>
      <c r="S122" s="783">
        <f t="shared" si="18"/>
        <v>0</v>
      </c>
      <c r="T122" s="784">
        <f t="shared" si="19"/>
        <v>0</v>
      </c>
      <c r="U122" s="26"/>
      <c r="V122" s="26"/>
      <c r="W122" s="44">
        <v>24</v>
      </c>
      <c r="X122" s="32">
        <v>616.20000000000005</v>
      </c>
      <c r="Y122" s="44">
        <v>696</v>
      </c>
      <c r="Z122" s="1076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</row>
    <row r="123" spans="1:46" s="8" customFormat="1" ht="40.35" customHeight="1">
      <c r="A123" s="380" t="s">
        <v>62</v>
      </c>
      <c r="B123" s="123" t="s">
        <v>413</v>
      </c>
      <c r="C123" s="126" t="s">
        <v>1040</v>
      </c>
      <c r="D123" s="126" t="s">
        <v>1018</v>
      </c>
      <c r="E123" s="18" t="s">
        <v>1051</v>
      </c>
      <c r="F123" s="126" t="s">
        <v>1026</v>
      </c>
      <c r="G123" s="108">
        <v>25</v>
      </c>
      <c r="H123" s="109" t="s">
        <v>447</v>
      </c>
      <c r="I123" s="110" t="s">
        <v>441</v>
      </c>
      <c r="J123" s="17">
        <v>4.3</v>
      </c>
      <c r="K123" s="22">
        <v>4.4000000000000004</v>
      </c>
      <c r="L123" s="18" t="s">
        <v>1038</v>
      </c>
      <c r="M123" s="455">
        <f>VLOOKUP($A123,'Изменение прайс-листа'!$A$2:$E$798,4,FALSE)</f>
        <v>580</v>
      </c>
      <c r="N123" s="455">
        <f t="shared" si="0"/>
        <v>696</v>
      </c>
      <c r="O123" s="455">
        <f t="shared" si="1"/>
        <v>2992.7999999999997</v>
      </c>
      <c r="P123" s="456">
        <f t="shared" si="2"/>
        <v>17400</v>
      </c>
      <c r="Q123" s="464"/>
      <c r="R123" s="121">
        <f t="shared" si="5"/>
        <v>0</v>
      </c>
      <c r="S123" s="783">
        <f t="shared" si="18"/>
        <v>0</v>
      </c>
      <c r="T123" s="784">
        <f t="shared" si="19"/>
        <v>0</v>
      </c>
      <c r="U123" s="26"/>
      <c r="V123" s="26"/>
      <c r="W123" s="44">
        <v>24</v>
      </c>
      <c r="X123" s="32">
        <v>616.20000000000005</v>
      </c>
      <c r="Y123" s="44">
        <v>696</v>
      </c>
      <c r="Z123" s="1076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</row>
    <row r="124" spans="1:46" s="8" customFormat="1" ht="40.35" customHeight="1">
      <c r="A124" s="380" t="s">
        <v>414</v>
      </c>
      <c r="B124" s="123" t="s">
        <v>56</v>
      </c>
      <c r="C124" s="126" t="s">
        <v>1040</v>
      </c>
      <c r="D124" s="126" t="s">
        <v>1018</v>
      </c>
      <c r="E124" s="18" t="s">
        <v>1051</v>
      </c>
      <c r="F124" s="126" t="s">
        <v>1026</v>
      </c>
      <c r="G124" s="108">
        <v>25</v>
      </c>
      <c r="H124" s="109" t="s">
        <v>447</v>
      </c>
      <c r="I124" s="110" t="s">
        <v>441</v>
      </c>
      <c r="J124" s="17">
        <v>4.3</v>
      </c>
      <c r="K124" s="22">
        <v>4.4000000000000004</v>
      </c>
      <c r="L124" s="18" t="s">
        <v>1038</v>
      </c>
      <c r="M124" s="457">
        <f>M123+'7. Надбавки'!$C$5</f>
        <v>626</v>
      </c>
      <c r="N124" s="455">
        <f t="shared" si="0"/>
        <v>751.19999999999993</v>
      </c>
      <c r="O124" s="455">
        <f t="shared" si="1"/>
        <v>3230.1599999999994</v>
      </c>
      <c r="P124" s="456">
        <f t="shared" si="2"/>
        <v>18780</v>
      </c>
      <c r="Q124" s="497"/>
      <c r="R124" s="121">
        <f t="shared" si="5"/>
        <v>0</v>
      </c>
      <c r="S124" s="783">
        <f t="shared" si="18"/>
        <v>0</v>
      </c>
      <c r="T124" s="784">
        <f t="shared" si="19"/>
        <v>0</v>
      </c>
      <c r="U124" s="26"/>
      <c r="V124" s="26"/>
      <c r="W124" s="44">
        <v>24</v>
      </c>
      <c r="X124" s="32">
        <v>616.20000000000005</v>
      </c>
      <c r="Y124" s="44">
        <v>696</v>
      </c>
      <c r="Z124" s="1076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</row>
    <row r="125" spans="1:46" s="8" customFormat="1" ht="40.35" customHeight="1">
      <c r="A125" s="380" t="s">
        <v>415</v>
      </c>
      <c r="B125" s="123" t="s">
        <v>954</v>
      </c>
      <c r="C125" s="126" t="s">
        <v>1040</v>
      </c>
      <c r="D125" s="126" t="s">
        <v>1018</v>
      </c>
      <c r="E125" s="18" t="s">
        <v>1051</v>
      </c>
      <c r="F125" s="126" t="s">
        <v>1026</v>
      </c>
      <c r="G125" s="108">
        <v>25</v>
      </c>
      <c r="H125" s="109" t="s">
        <v>447</v>
      </c>
      <c r="I125" s="110" t="s">
        <v>441</v>
      </c>
      <c r="J125" s="17">
        <v>6</v>
      </c>
      <c r="K125" s="57">
        <v>6.1</v>
      </c>
      <c r="L125" s="18" t="s">
        <v>1038</v>
      </c>
      <c r="M125" s="455">
        <f>VLOOKUP($A125,'Изменение прайс-листа'!$A$2:$E$798,4,FALSE)</f>
        <v>606</v>
      </c>
      <c r="N125" s="455">
        <f t="shared" si="0"/>
        <v>727.19999999999993</v>
      </c>
      <c r="O125" s="455">
        <f t="shared" si="1"/>
        <v>4363.2</v>
      </c>
      <c r="P125" s="456">
        <f t="shared" si="2"/>
        <v>18180</v>
      </c>
      <c r="Q125" s="464"/>
      <c r="R125" s="121">
        <f t="shared" si="5"/>
        <v>0</v>
      </c>
      <c r="S125" s="783">
        <f t="shared" si="18"/>
        <v>0</v>
      </c>
      <c r="T125" s="784">
        <f t="shared" si="19"/>
        <v>0</v>
      </c>
      <c r="U125" s="26"/>
      <c r="V125" s="26"/>
      <c r="W125" s="44">
        <v>24</v>
      </c>
      <c r="X125" s="32">
        <v>616.20000000000005</v>
      </c>
      <c r="Y125" s="44">
        <v>696</v>
      </c>
      <c r="Z125" s="1076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</row>
    <row r="126" spans="1:46" s="8" customFormat="1" ht="40.35" customHeight="1">
      <c r="A126" s="380" t="s">
        <v>416</v>
      </c>
      <c r="B126" s="123" t="s">
        <v>55</v>
      </c>
      <c r="C126" s="126" t="s">
        <v>1040</v>
      </c>
      <c r="D126" s="126" t="s">
        <v>1018</v>
      </c>
      <c r="E126" s="18" t="s">
        <v>1051</v>
      </c>
      <c r="F126" s="126" t="s">
        <v>1026</v>
      </c>
      <c r="G126" s="108">
        <v>25</v>
      </c>
      <c r="H126" s="109" t="s">
        <v>447</v>
      </c>
      <c r="I126" s="110" t="s">
        <v>441</v>
      </c>
      <c r="J126" s="17">
        <v>6</v>
      </c>
      <c r="K126" s="57">
        <v>6.1</v>
      </c>
      <c r="L126" s="18" t="s">
        <v>1038</v>
      </c>
      <c r="M126" s="457">
        <f>M125+'7. Надбавки'!$C$5</f>
        <v>652</v>
      </c>
      <c r="N126" s="455">
        <f t="shared" si="0"/>
        <v>782.4</v>
      </c>
      <c r="O126" s="455">
        <f t="shared" si="1"/>
        <v>4694.3999999999996</v>
      </c>
      <c r="P126" s="456">
        <f t="shared" si="2"/>
        <v>19560</v>
      </c>
      <c r="Q126" s="497"/>
      <c r="R126" s="121">
        <f t="shared" si="5"/>
        <v>0</v>
      </c>
      <c r="S126" s="783">
        <f t="shared" si="18"/>
        <v>0</v>
      </c>
      <c r="T126" s="784">
        <f t="shared" si="19"/>
        <v>0</v>
      </c>
      <c r="U126" s="26"/>
      <c r="V126" s="26"/>
      <c r="W126" s="44">
        <v>24</v>
      </c>
      <c r="X126" s="32">
        <v>616.20000000000005</v>
      </c>
      <c r="Y126" s="44">
        <v>696</v>
      </c>
      <c r="Z126" s="1075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</row>
    <row r="127" spans="1:46" s="8" customFormat="1" ht="40.35" customHeight="1">
      <c r="A127" s="380" t="s">
        <v>645</v>
      </c>
      <c r="B127" s="123" t="s">
        <v>646</v>
      </c>
      <c r="C127" s="126" t="s">
        <v>1040</v>
      </c>
      <c r="D127" s="126" t="s">
        <v>1018</v>
      </c>
      <c r="E127" s="18" t="s">
        <v>1051</v>
      </c>
      <c r="F127" s="126" t="s">
        <v>1026</v>
      </c>
      <c r="G127" s="108">
        <v>25</v>
      </c>
      <c r="H127" s="109" t="s">
        <v>447</v>
      </c>
      <c r="I127" s="110" t="s">
        <v>441</v>
      </c>
      <c r="J127" s="17">
        <v>2.2000000000000002</v>
      </c>
      <c r="K127" s="22">
        <v>2.2999999999999998</v>
      </c>
      <c r="L127" s="18" t="s">
        <v>1038</v>
      </c>
      <c r="M127" s="455">
        <f>VLOOKUP($A127,'Изменение прайс-листа'!$A$2:$E$798,4,FALSE)</f>
        <v>580</v>
      </c>
      <c r="N127" s="455">
        <f t="shared" si="0"/>
        <v>696</v>
      </c>
      <c r="O127" s="455">
        <f t="shared" si="1"/>
        <v>1531.2</v>
      </c>
      <c r="P127" s="456">
        <f t="shared" si="2"/>
        <v>17400</v>
      </c>
      <c r="Q127" s="464"/>
      <c r="R127" s="121">
        <f t="shared" si="5"/>
        <v>0</v>
      </c>
      <c r="S127" s="783">
        <f t="shared" si="18"/>
        <v>0</v>
      </c>
      <c r="T127" s="784">
        <f t="shared" si="19"/>
        <v>0</v>
      </c>
      <c r="U127" s="26"/>
      <c r="V127" s="26"/>
      <c r="W127" s="44">
        <v>24</v>
      </c>
      <c r="X127" s="32">
        <v>616.20000000000005</v>
      </c>
      <c r="Y127" s="44">
        <v>696</v>
      </c>
      <c r="Z127" s="1074" t="s">
        <v>795</v>
      </c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</row>
    <row r="128" spans="1:46" s="8" customFormat="1" ht="40.35" customHeight="1">
      <c r="A128" s="380" t="s">
        <v>647</v>
      </c>
      <c r="B128" s="123" t="s">
        <v>54</v>
      </c>
      <c r="C128" s="126" t="s">
        <v>1040</v>
      </c>
      <c r="D128" s="126" t="s">
        <v>1018</v>
      </c>
      <c r="E128" s="18" t="s">
        <v>1051</v>
      </c>
      <c r="F128" s="126" t="s">
        <v>1026</v>
      </c>
      <c r="G128" s="108">
        <v>25</v>
      </c>
      <c r="H128" s="109" t="s">
        <v>447</v>
      </c>
      <c r="I128" s="110" t="s">
        <v>441</v>
      </c>
      <c r="J128" s="19">
        <v>2.2000000000000002</v>
      </c>
      <c r="K128" s="22">
        <v>2.2999999999999998</v>
      </c>
      <c r="L128" s="18" t="s">
        <v>1038</v>
      </c>
      <c r="M128" s="457">
        <f>M127+'7. Надбавки'!$C$5</f>
        <v>626</v>
      </c>
      <c r="N128" s="455">
        <f t="shared" si="0"/>
        <v>751.19999999999993</v>
      </c>
      <c r="O128" s="455">
        <f t="shared" si="1"/>
        <v>1652.6399999999999</v>
      </c>
      <c r="P128" s="456">
        <f t="shared" si="2"/>
        <v>18780</v>
      </c>
      <c r="Q128" s="497"/>
      <c r="R128" s="121">
        <f t="shared" si="5"/>
        <v>0</v>
      </c>
      <c r="S128" s="783">
        <f t="shared" si="18"/>
        <v>0</v>
      </c>
      <c r="T128" s="784">
        <f t="shared" si="19"/>
        <v>0</v>
      </c>
      <c r="U128" s="26"/>
      <c r="V128" s="26"/>
      <c r="W128" s="44">
        <v>24</v>
      </c>
      <c r="X128" s="32">
        <v>616.20000000000005</v>
      </c>
      <c r="Y128" s="44">
        <v>696</v>
      </c>
      <c r="Z128" s="1076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</row>
    <row r="129" spans="1:46" s="8" customFormat="1" ht="40.35" customHeight="1">
      <c r="A129" s="380" t="s">
        <v>339</v>
      </c>
      <c r="B129" s="123" t="s">
        <v>340</v>
      </c>
      <c r="C129" s="126" t="s">
        <v>1040</v>
      </c>
      <c r="D129" s="126" t="s">
        <v>1018</v>
      </c>
      <c r="E129" s="18" t="s">
        <v>1051</v>
      </c>
      <c r="F129" s="126" t="s">
        <v>1026</v>
      </c>
      <c r="G129" s="108">
        <v>25</v>
      </c>
      <c r="H129" s="109" t="s">
        <v>447</v>
      </c>
      <c r="I129" s="110" t="s">
        <v>441</v>
      </c>
      <c r="J129" s="17">
        <v>2.7</v>
      </c>
      <c r="K129" s="22">
        <v>2.8</v>
      </c>
      <c r="L129" s="18" t="s">
        <v>1038</v>
      </c>
      <c r="M129" s="455">
        <f>VLOOKUP($A129,'Изменение прайс-листа'!$A$2:$E$798,4,FALSE)</f>
        <v>580</v>
      </c>
      <c r="N129" s="455">
        <f t="shared" si="0"/>
        <v>696</v>
      </c>
      <c r="O129" s="455">
        <f t="shared" si="1"/>
        <v>1879.2</v>
      </c>
      <c r="P129" s="456">
        <f t="shared" si="2"/>
        <v>17400</v>
      </c>
      <c r="Q129" s="464"/>
      <c r="R129" s="121">
        <f t="shared" si="5"/>
        <v>0</v>
      </c>
      <c r="S129" s="783">
        <f t="shared" si="18"/>
        <v>0</v>
      </c>
      <c r="T129" s="784">
        <f t="shared" si="19"/>
        <v>0</v>
      </c>
      <c r="U129" s="26"/>
      <c r="V129" s="26"/>
      <c r="W129" s="44">
        <v>24</v>
      </c>
      <c r="X129" s="32">
        <v>616.20000000000005</v>
      </c>
      <c r="Y129" s="44">
        <v>696</v>
      </c>
      <c r="Z129" s="1076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</row>
    <row r="130" spans="1:46" s="8" customFormat="1" ht="40.35" customHeight="1">
      <c r="A130" s="380" t="s">
        <v>617</v>
      </c>
      <c r="B130" s="123" t="s">
        <v>53</v>
      </c>
      <c r="C130" s="126" t="s">
        <v>1040</v>
      </c>
      <c r="D130" s="126" t="s">
        <v>1018</v>
      </c>
      <c r="E130" s="18" t="s">
        <v>1051</v>
      </c>
      <c r="F130" s="126" t="s">
        <v>1026</v>
      </c>
      <c r="G130" s="108">
        <v>25</v>
      </c>
      <c r="H130" s="109" t="s">
        <v>447</v>
      </c>
      <c r="I130" s="110" t="s">
        <v>441</v>
      </c>
      <c r="J130" s="19">
        <v>2.7</v>
      </c>
      <c r="K130" s="22">
        <v>2.8</v>
      </c>
      <c r="L130" s="18" t="s">
        <v>1038</v>
      </c>
      <c r="M130" s="457">
        <f>M129+'7. Надбавки'!$C$5</f>
        <v>626</v>
      </c>
      <c r="N130" s="455">
        <f t="shared" si="0"/>
        <v>751.19999999999993</v>
      </c>
      <c r="O130" s="455">
        <f t="shared" si="1"/>
        <v>2028.24</v>
      </c>
      <c r="P130" s="456">
        <f t="shared" si="2"/>
        <v>18780</v>
      </c>
      <c r="Q130" s="497"/>
      <c r="R130" s="121">
        <f t="shared" si="5"/>
        <v>0</v>
      </c>
      <c r="S130" s="783">
        <f t="shared" si="18"/>
        <v>0</v>
      </c>
      <c r="T130" s="784">
        <f t="shared" si="19"/>
        <v>0</v>
      </c>
      <c r="U130" s="26"/>
      <c r="V130" s="26"/>
      <c r="W130" s="44">
        <v>24</v>
      </c>
      <c r="X130" s="32">
        <v>616.20000000000005</v>
      </c>
      <c r="Y130" s="44">
        <v>696</v>
      </c>
      <c r="Z130" s="1076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</row>
    <row r="131" spans="1:46" s="8" customFormat="1" ht="40.35" customHeight="1">
      <c r="A131" s="380" t="s">
        <v>542</v>
      </c>
      <c r="B131" s="123" t="s">
        <v>543</v>
      </c>
      <c r="C131" s="126" t="s">
        <v>1040</v>
      </c>
      <c r="D131" s="126" t="s">
        <v>1018</v>
      </c>
      <c r="E131" s="18" t="s">
        <v>1051</v>
      </c>
      <c r="F131" s="126" t="s">
        <v>1026</v>
      </c>
      <c r="G131" s="108">
        <v>25</v>
      </c>
      <c r="H131" s="109" t="s">
        <v>447</v>
      </c>
      <c r="I131" s="110" t="s">
        <v>441</v>
      </c>
      <c r="J131" s="17">
        <v>3.5</v>
      </c>
      <c r="K131" s="22">
        <v>3.6</v>
      </c>
      <c r="L131" s="18" t="s">
        <v>1038</v>
      </c>
      <c r="M131" s="455">
        <f>VLOOKUP($A131,'Изменение прайс-листа'!$A$2:$E$798,4,FALSE)</f>
        <v>580</v>
      </c>
      <c r="N131" s="455">
        <f t="shared" si="0"/>
        <v>696</v>
      </c>
      <c r="O131" s="455">
        <f t="shared" si="1"/>
        <v>2436</v>
      </c>
      <c r="P131" s="456">
        <f t="shared" si="2"/>
        <v>17400</v>
      </c>
      <c r="Q131" s="464"/>
      <c r="R131" s="121">
        <f t="shared" si="5"/>
        <v>0</v>
      </c>
      <c r="S131" s="783">
        <f t="shared" si="18"/>
        <v>0</v>
      </c>
      <c r="T131" s="784">
        <f t="shared" si="19"/>
        <v>0</v>
      </c>
      <c r="U131" s="26"/>
      <c r="V131" s="26"/>
      <c r="W131" s="44">
        <v>24</v>
      </c>
      <c r="X131" s="32">
        <v>616.20000000000005</v>
      </c>
      <c r="Y131" s="44">
        <v>696</v>
      </c>
      <c r="Z131" s="1076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</row>
    <row r="132" spans="1:46" s="8" customFormat="1" ht="40.35" customHeight="1">
      <c r="A132" s="380" t="s">
        <v>544</v>
      </c>
      <c r="B132" s="123" t="s">
        <v>52</v>
      </c>
      <c r="C132" s="126" t="s">
        <v>1040</v>
      </c>
      <c r="D132" s="126" t="s">
        <v>1018</v>
      </c>
      <c r="E132" s="18" t="s">
        <v>1051</v>
      </c>
      <c r="F132" s="126" t="s">
        <v>1026</v>
      </c>
      <c r="G132" s="108">
        <v>25</v>
      </c>
      <c r="H132" s="109" t="s">
        <v>447</v>
      </c>
      <c r="I132" s="110" t="s">
        <v>441</v>
      </c>
      <c r="J132" s="19">
        <v>3.5</v>
      </c>
      <c r="K132" s="22">
        <v>3.6</v>
      </c>
      <c r="L132" s="18" t="s">
        <v>1038</v>
      </c>
      <c r="M132" s="457">
        <f>M131+'7. Надбавки'!$C$5</f>
        <v>626</v>
      </c>
      <c r="N132" s="455">
        <f t="shared" si="0"/>
        <v>751.19999999999993</v>
      </c>
      <c r="O132" s="455">
        <f t="shared" si="1"/>
        <v>2629.2</v>
      </c>
      <c r="P132" s="456">
        <f t="shared" si="2"/>
        <v>18780</v>
      </c>
      <c r="Q132" s="497"/>
      <c r="R132" s="121">
        <f t="shared" si="5"/>
        <v>0</v>
      </c>
      <c r="S132" s="783">
        <f t="shared" si="18"/>
        <v>0</v>
      </c>
      <c r="T132" s="784">
        <f t="shared" si="19"/>
        <v>0</v>
      </c>
      <c r="U132" s="26"/>
      <c r="V132" s="26"/>
      <c r="W132" s="44">
        <v>24</v>
      </c>
      <c r="X132" s="32">
        <v>616.20000000000005</v>
      </c>
      <c r="Y132" s="44">
        <v>696</v>
      </c>
      <c r="Z132" s="1076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</row>
    <row r="133" spans="1:46" s="8" customFormat="1" ht="40.35" customHeight="1">
      <c r="A133" s="380" t="s">
        <v>545</v>
      </c>
      <c r="B133" s="123" t="s">
        <v>955</v>
      </c>
      <c r="C133" s="126" t="s">
        <v>1040</v>
      </c>
      <c r="D133" s="126" t="s">
        <v>1018</v>
      </c>
      <c r="E133" s="18" t="s">
        <v>1051</v>
      </c>
      <c r="F133" s="126" t="s">
        <v>1026</v>
      </c>
      <c r="G133" s="108" t="s">
        <v>448</v>
      </c>
      <c r="H133" s="109" t="s">
        <v>447</v>
      </c>
      <c r="I133" s="110" t="s">
        <v>441</v>
      </c>
      <c r="J133" s="19">
        <v>5.6</v>
      </c>
      <c r="K133" s="57">
        <v>5.7</v>
      </c>
      <c r="L133" s="18" t="s">
        <v>1038</v>
      </c>
      <c r="M133" s="455">
        <f>VLOOKUP($A133,'Изменение прайс-листа'!$A$2:$E$798,4,FALSE)</f>
        <v>648</v>
      </c>
      <c r="N133" s="455">
        <f t="shared" si="0"/>
        <v>777.6</v>
      </c>
      <c r="O133" s="455">
        <f t="shared" si="1"/>
        <v>4354.5599999999995</v>
      </c>
      <c r="P133" s="456">
        <f t="shared" si="2"/>
        <v>19440</v>
      </c>
      <c r="Q133" s="464"/>
      <c r="R133" s="121">
        <f t="shared" si="5"/>
        <v>0</v>
      </c>
      <c r="S133" s="783">
        <f t="shared" si="18"/>
        <v>0</v>
      </c>
      <c r="T133" s="784">
        <f t="shared" si="19"/>
        <v>0</v>
      </c>
      <c r="U133" s="26"/>
      <c r="V133" s="26"/>
      <c r="W133" s="44">
        <v>24</v>
      </c>
      <c r="X133" s="32">
        <v>616.20000000000005</v>
      </c>
      <c r="Y133" s="44">
        <v>696</v>
      </c>
      <c r="Z133" s="1076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</row>
    <row r="134" spans="1:46" s="8" customFormat="1" ht="40.35" customHeight="1">
      <c r="A134" s="380" t="s">
        <v>546</v>
      </c>
      <c r="B134" s="123" t="s">
        <v>51</v>
      </c>
      <c r="C134" s="126" t="s">
        <v>1040</v>
      </c>
      <c r="D134" s="126" t="s">
        <v>1018</v>
      </c>
      <c r="E134" s="18" t="s">
        <v>1051</v>
      </c>
      <c r="F134" s="126" t="s">
        <v>1026</v>
      </c>
      <c r="G134" s="108" t="s">
        <v>448</v>
      </c>
      <c r="H134" s="109" t="s">
        <v>447</v>
      </c>
      <c r="I134" s="110" t="s">
        <v>441</v>
      </c>
      <c r="J134" s="19">
        <v>5.6</v>
      </c>
      <c r="K134" s="57">
        <v>5.7</v>
      </c>
      <c r="L134" s="18" t="s">
        <v>1038</v>
      </c>
      <c r="M134" s="457">
        <f>M133+'7. Надбавки'!$C$5</f>
        <v>694</v>
      </c>
      <c r="N134" s="455">
        <f t="shared" si="0"/>
        <v>832.8</v>
      </c>
      <c r="O134" s="455">
        <f t="shared" si="1"/>
        <v>4663.6799999999994</v>
      </c>
      <c r="P134" s="456">
        <f t="shared" si="2"/>
        <v>20820</v>
      </c>
      <c r="Q134" s="497"/>
      <c r="R134" s="121">
        <f t="shared" si="5"/>
        <v>0</v>
      </c>
      <c r="S134" s="783">
        <f t="shared" si="18"/>
        <v>0</v>
      </c>
      <c r="T134" s="784">
        <f t="shared" si="19"/>
        <v>0</v>
      </c>
      <c r="U134" s="26"/>
      <c r="V134" s="26"/>
      <c r="W134" s="44">
        <v>24</v>
      </c>
      <c r="X134" s="32">
        <v>616.20000000000005</v>
      </c>
      <c r="Y134" s="44">
        <v>696</v>
      </c>
      <c r="Z134" s="1075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</row>
    <row r="135" spans="1:46" s="8" customFormat="1" ht="40.35" customHeight="1">
      <c r="A135" s="380" t="s">
        <v>242</v>
      </c>
      <c r="B135" s="123" t="s">
        <v>243</v>
      </c>
      <c r="C135" s="126" t="s">
        <v>1040</v>
      </c>
      <c r="D135" s="126" t="s">
        <v>1018</v>
      </c>
      <c r="E135" s="18" t="s">
        <v>1051</v>
      </c>
      <c r="F135" s="126" t="s">
        <v>1026</v>
      </c>
      <c r="G135" s="108" t="s">
        <v>448</v>
      </c>
      <c r="H135" s="109" t="s">
        <v>447</v>
      </c>
      <c r="I135" s="110" t="s">
        <v>441</v>
      </c>
      <c r="J135" s="19">
        <v>1.5</v>
      </c>
      <c r="K135" s="57">
        <v>2.5</v>
      </c>
      <c r="L135" s="18" t="s">
        <v>1038</v>
      </c>
      <c r="M135" s="455">
        <f>VLOOKUP($A135,'Изменение прайс-листа'!$A$2:$E$798,4,FALSE)</f>
        <v>580</v>
      </c>
      <c r="N135" s="455">
        <f t="shared" si="0"/>
        <v>696</v>
      </c>
      <c r="O135" s="455">
        <f t="shared" si="1"/>
        <v>1044</v>
      </c>
      <c r="P135" s="456">
        <f t="shared" si="2"/>
        <v>17400</v>
      </c>
      <c r="Q135" s="464"/>
      <c r="R135" s="121">
        <f t="shared" si="5"/>
        <v>0</v>
      </c>
      <c r="S135" s="783">
        <f t="shared" si="18"/>
        <v>0</v>
      </c>
      <c r="T135" s="784">
        <f t="shared" si="19"/>
        <v>0</v>
      </c>
      <c r="U135" s="25" t="s">
        <v>1034</v>
      </c>
      <c r="V135" s="25" t="s">
        <v>1034</v>
      </c>
      <c r="W135" s="44">
        <v>24</v>
      </c>
      <c r="X135" s="32">
        <v>616.20000000000005</v>
      </c>
      <c r="Y135" s="44">
        <v>696</v>
      </c>
      <c r="Z135" s="1080" t="s">
        <v>707</v>
      </c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</row>
    <row r="136" spans="1:46" s="8" customFormat="1" ht="40.35" customHeight="1">
      <c r="A136" s="380" t="s">
        <v>244</v>
      </c>
      <c r="B136" s="123" t="s">
        <v>820</v>
      </c>
      <c r="C136" s="126" t="s">
        <v>1040</v>
      </c>
      <c r="D136" s="126" t="s">
        <v>1018</v>
      </c>
      <c r="E136" s="18" t="s">
        <v>1051</v>
      </c>
      <c r="F136" s="126" t="s">
        <v>1026</v>
      </c>
      <c r="G136" s="108" t="s">
        <v>448</v>
      </c>
      <c r="H136" s="109" t="s">
        <v>447</v>
      </c>
      <c r="I136" s="110" t="s">
        <v>441</v>
      </c>
      <c r="J136" s="19">
        <v>1.5</v>
      </c>
      <c r="K136" s="57">
        <v>2.5</v>
      </c>
      <c r="L136" s="18" t="s">
        <v>1038</v>
      </c>
      <c r="M136" s="457">
        <f>M135+'7. Надбавки'!$C$5</f>
        <v>626</v>
      </c>
      <c r="N136" s="455">
        <f t="shared" si="0"/>
        <v>751.19999999999993</v>
      </c>
      <c r="O136" s="455">
        <f t="shared" si="1"/>
        <v>1126.8</v>
      </c>
      <c r="P136" s="456">
        <f t="shared" si="2"/>
        <v>18780</v>
      </c>
      <c r="Q136" s="497"/>
      <c r="R136" s="121">
        <f t="shared" si="5"/>
        <v>0</v>
      </c>
      <c r="S136" s="783">
        <f t="shared" ref="S136:S209" si="24">ROUNDUP(X136/W136*Q136,0)</f>
        <v>0</v>
      </c>
      <c r="T136" s="784">
        <f t="shared" ref="T136:T209" si="25">Q136/W136</f>
        <v>0</v>
      </c>
      <c r="U136" s="26"/>
      <c r="V136" s="26"/>
      <c r="W136" s="44">
        <v>24</v>
      </c>
      <c r="X136" s="32">
        <v>616.20000000000005</v>
      </c>
      <c r="Y136" s="44">
        <v>696</v>
      </c>
      <c r="Z136" s="1081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</row>
    <row r="137" spans="1:46" s="8" customFormat="1" ht="39.9" customHeight="1">
      <c r="A137" s="380" t="s">
        <v>712</v>
      </c>
      <c r="B137" s="123" t="s">
        <v>235</v>
      </c>
      <c r="C137" s="129" t="s">
        <v>1040</v>
      </c>
      <c r="D137" s="126" t="s">
        <v>1018</v>
      </c>
      <c r="E137" s="18" t="s">
        <v>1051</v>
      </c>
      <c r="F137" s="126" t="s">
        <v>1026</v>
      </c>
      <c r="G137" s="108">
        <v>25</v>
      </c>
      <c r="H137" s="109" t="s">
        <v>447</v>
      </c>
      <c r="I137" s="110" t="s">
        <v>441</v>
      </c>
      <c r="J137" s="19">
        <v>3.5</v>
      </c>
      <c r="K137" s="22">
        <v>5.5</v>
      </c>
      <c r="L137" s="18" t="s">
        <v>1038</v>
      </c>
      <c r="M137" s="455">
        <f>VLOOKUP($A137,'Изменение прайс-листа'!$A$2:$E$798,4,FALSE)</f>
        <v>580</v>
      </c>
      <c r="N137" s="455">
        <f t="shared" ref="N137:N152" si="26">M137*1.2</f>
        <v>696</v>
      </c>
      <c r="O137" s="455">
        <f t="shared" ref="O137:O152" si="27">$N137*$J137</f>
        <v>2436</v>
      </c>
      <c r="P137" s="456">
        <f t="shared" ref="P137:P152" si="28">$N137*$G137</f>
        <v>17400</v>
      </c>
      <c r="Q137" s="464"/>
      <c r="R137" s="121">
        <f t="shared" ref="R137:R152" si="29">Q137*P137</f>
        <v>0</v>
      </c>
      <c r="S137" s="783">
        <f t="shared" si="24"/>
        <v>0</v>
      </c>
      <c r="T137" s="784">
        <f t="shared" si="25"/>
        <v>0</v>
      </c>
      <c r="U137" s="26"/>
      <c r="V137" s="26"/>
      <c r="W137" s="44">
        <v>24</v>
      </c>
      <c r="X137" s="32">
        <v>616.20000000000005</v>
      </c>
      <c r="Y137" s="44">
        <v>696</v>
      </c>
      <c r="Z137" s="1074" t="s">
        <v>734</v>
      </c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</row>
    <row r="138" spans="1:46" s="8" customFormat="1" ht="39.9" customHeight="1">
      <c r="A138" s="380" t="s">
        <v>236</v>
      </c>
      <c r="B138" s="123" t="s">
        <v>819</v>
      </c>
      <c r="C138" s="129" t="s">
        <v>1040</v>
      </c>
      <c r="D138" s="126" t="s">
        <v>1018</v>
      </c>
      <c r="E138" s="18" t="s">
        <v>1051</v>
      </c>
      <c r="F138" s="126" t="s">
        <v>1026</v>
      </c>
      <c r="G138" s="108">
        <v>25</v>
      </c>
      <c r="H138" s="109" t="s">
        <v>447</v>
      </c>
      <c r="I138" s="110" t="s">
        <v>441</v>
      </c>
      <c r="J138" s="19">
        <v>3.5</v>
      </c>
      <c r="K138" s="22">
        <v>5.5</v>
      </c>
      <c r="L138" s="18" t="s">
        <v>1038</v>
      </c>
      <c r="M138" s="457">
        <f>M137+'7. Надбавки'!$C$5</f>
        <v>626</v>
      </c>
      <c r="N138" s="455">
        <f t="shared" si="26"/>
        <v>751.19999999999993</v>
      </c>
      <c r="O138" s="455">
        <f t="shared" si="27"/>
        <v>2629.2</v>
      </c>
      <c r="P138" s="456">
        <f t="shared" si="28"/>
        <v>18780</v>
      </c>
      <c r="Q138" s="497"/>
      <c r="R138" s="121">
        <f t="shared" si="29"/>
        <v>0</v>
      </c>
      <c r="S138" s="783">
        <f t="shared" si="24"/>
        <v>0</v>
      </c>
      <c r="T138" s="784">
        <f t="shared" si="25"/>
        <v>0</v>
      </c>
      <c r="U138" s="26"/>
      <c r="V138" s="26"/>
      <c r="W138" s="44">
        <v>24</v>
      </c>
      <c r="X138" s="32">
        <v>616.20000000000005</v>
      </c>
      <c r="Y138" s="44">
        <v>696</v>
      </c>
      <c r="Z138" s="1075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</row>
    <row r="139" spans="1:46" s="8" customFormat="1" ht="39.9" customHeight="1">
      <c r="A139" s="380" t="s">
        <v>237</v>
      </c>
      <c r="B139" s="123" t="s">
        <v>238</v>
      </c>
      <c r="C139" s="129" t="s">
        <v>1040</v>
      </c>
      <c r="D139" s="126" t="s">
        <v>1018</v>
      </c>
      <c r="E139" s="18" t="s">
        <v>1051</v>
      </c>
      <c r="F139" s="126" t="s">
        <v>1026</v>
      </c>
      <c r="G139" s="108">
        <v>25</v>
      </c>
      <c r="H139" s="109" t="s">
        <v>447</v>
      </c>
      <c r="I139" s="110" t="s">
        <v>441</v>
      </c>
      <c r="J139" s="19">
        <v>1.5</v>
      </c>
      <c r="K139" s="22">
        <v>2.5</v>
      </c>
      <c r="L139" s="18" t="s">
        <v>1038</v>
      </c>
      <c r="M139" s="455">
        <f>VLOOKUP($A139,'Изменение прайс-листа'!$A$2:$E$798,4,FALSE)</f>
        <v>580</v>
      </c>
      <c r="N139" s="455">
        <f t="shared" si="26"/>
        <v>696</v>
      </c>
      <c r="O139" s="455">
        <f t="shared" si="27"/>
        <v>1044</v>
      </c>
      <c r="P139" s="456">
        <f t="shared" si="28"/>
        <v>17400</v>
      </c>
      <c r="Q139" s="464"/>
      <c r="R139" s="121">
        <f t="shared" si="29"/>
        <v>0</v>
      </c>
      <c r="S139" s="783">
        <f t="shared" si="24"/>
        <v>0</v>
      </c>
      <c r="T139" s="784">
        <f t="shared" si="25"/>
        <v>0</v>
      </c>
      <c r="U139" s="25" t="s">
        <v>1034</v>
      </c>
      <c r="V139" s="25" t="s">
        <v>1034</v>
      </c>
      <c r="W139" s="44">
        <v>24</v>
      </c>
      <c r="X139" s="32">
        <v>616.20000000000005</v>
      </c>
      <c r="Y139" s="44">
        <v>696</v>
      </c>
      <c r="Z139" s="1074" t="s">
        <v>1638</v>
      </c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</row>
    <row r="140" spans="1:46" s="8" customFormat="1" ht="39.9" customHeight="1" thickBot="1">
      <c r="A140" s="381" t="s">
        <v>239</v>
      </c>
      <c r="B140" s="139" t="s">
        <v>818</v>
      </c>
      <c r="C140" s="939" t="s">
        <v>1040</v>
      </c>
      <c r="D140" s="140" t="s">
        <v>1018</v>
      </c>
      <c r="E140" s="141" t="s">
        <v>1051</v>
      </c>
      <c r="F140" s="140" t="s">
        <v>1026</v>
      </c>
      <c r="G140" s="142">
        <v>25</v>
      </c>
      <c r="H140" s="143" t="s">
        <v>447</v>
      </c>
      <c r="I140" s="144" t="s">
        <v>441</v>
      </c>
      <c r="J140" s="940">
        <v>1.5</v>
      </c>
      <c r="K140" s="146">
        <v>2.5</v>
      </c>
      <c r="L140" s="141" t="s">
        <v>1038</v>
      </c>
      <c r="M140" s="571">
        <f>M139+'7. Надбавки'!$C$5</f>
        <v>626</v>
      </c>
      <c r="N140" s="458">
        <f t="shared" si="26"/>
        <v>751.19999999999993</v>
      </c>
      <c r="O140" s="458">
        <f t="shared" si="27"/>
        <v>1126.8</v>
      </c>
      <c r="P140" s="459">
        <f t="shared" si="28"/>
        <v>18780</v>
      </c>
      <c r="Q140" s="831"/>
      <c r="R140" s="148">
        <f t="shared" si="29"/>
        <v>0</v>
      </c>
      <c r="S140" s="806">
        <f t="shared" si="24"/>
        <v>0</v>
      </c>
      <c r="T140" s="807">
        <f t="shared" si="25"/>
        <v>0</v>
      </c>
      <c r="U140" s="149"/>
      <c r="V140" s="149"/>
      <c r="W140" s="151">
        <v>24</v>
      </c>
      <c r="X140" s="150">
        <v>616.20000000000005</v>
      </c>
      <c r="Y140" s="151">
        <v>696</v>
      </c>
      <c r="Z140" s="1076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</row>
    <row r="141" spans="1:46" s="8" customFormat="1" ht="31.8" thickTop="1">
      <c r="A141" s="883" t="s">
        <v>2046</v>
      </c>
      <c r="B141" s="844" t="s">
        <v>2047</v>
      </c>
      <c r="C141" s="944" t="s">
        <v>1040</v>
      </c>
      <c r="D141" s="846" t="s">
        <v>1018</v>
      </c>
      <c r="E141" s="847" t="s">
        <v>1051</v>
      </c>
      <c r="F141" s="846" t="s">
        <v>1026</v>
      </c>
      <c r="G141" s="945">
        <v>25</v>
      </c>
      <c r="H141" s="849" t="s">
        <v>447</v>
      </c>
      <c r="I141" s="850" t="s">
        <v>441</v>
      </c>
      <c r="J141" s="946">
        <v>1.5</v>
      </c>
      <c r="K141" s="947">
        <v>2.5</v>
      </c>
      <c r="L141" s="847" t="s">
        <v>1038</v>
      </c>
      <c r="M141" s="948">
        <f>VLOOKUP($A141,'Изменение прайс-листа'!$A$2:$E$798,4,FALSE)</f>
        <v>792</v>
      </c>
      <c r="N141" s="854">
        <f t="shared" ref="N141:N150" si="30">M141*1.2</f>
        <v>950.4</v>
      </c>
      <c r="O141" s="854">
        <f t="shared" si="27"/>
        <v>1425.6</v>
      </c>
      <c r="P141" s="855">
        <f t="shared" si="28"/>
        <v>23760</v>
      </c>
      <c r="Q141" s="949"/>
      <c r="R141" s="857">
        <f t="shared" ref="R141:R150" si="31">Q141*P141</f>
        <v>0</v>
      </c>
      <c r="S141" s="858">
        <f t="shared" ref="S141:S150" si="32">ROUNDUP(X141/W141*Q141,0)</f>
        <v>0</v>
      </c>
      <c r="T141" s="859">
        <f t="shared" ref="T141:T150" si="33">Q141/W141</f>
        <v>0</v>
      </c>
      <c r="U141" s="950"/>
      <c r="V141" s="950"/>
      <c r="W141" s="860">
        <v>24</v>
      </c>
      <c r="X141" s="861">
        <v>616.20000000000005</v>
      </c>
      <c r="Y141" s="860">
        <v>696</v>
      </c>
      <c r="Z141" s="1067" t="s">
        <v>2066</v>
      </c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</row>
    <row r="142" spans="1:46" s="8" customFormat="1" ht="31.2">
      <c r="A142" s="951" t="s">
        <v>2049</v>
      </c>
      <c r="B142" s="123" t="s">
        <v>2048</v>
      </c>
      <c r="C142" s="129" t="s">
        <v>1040</v>
      </c>
      <c r="D142" s="126" t="s">
        <v>1018</v>
      </c>
      <c r="E142" s="18" t="s">
        <v>1051</v>
      </c>
      <c r="F142" s="126" t="s">
        <v>1026</v>
      </c>
      <c r="G142" s="108">
        <v>25</v>
      </c>
      <c r="H142" s="109" t="s">
        <v>447</v>
      </c>
      <c r="I142" s="110" t="s">
        <v>441</v>
      </c>
      <c r="J142" s="19">
        <v>1.5</v>
      </c>
      <c r="K142" s="22">
        <v>2.5</v>
      </c>
      <c r="L142" s="18" t="s">
        <v>1038</v>
      </c>
      <c r="M142" s="457">
        <f>M141+'7. Надбавки'!$C$5</f>
        <v>838</v>
      </c>
      <c r="N142" s="455">
        <f t="shared" si="30"/>
        <v>1005.5999999999999</v>
      </c>
      <c r="O142" s="455">
        <f t="shared" si="27"/>
        <v>1508.3999999999999</v>
      </c>
      <c r="P142" s="456">
        <f t="shared" si="28"/>
        <v>25139.999999999996</v>
      </c>
      <c r="Q142" s="497"/>
      <c r="R142" s="121">
        <f t="shared" si="31"/>
        <v>0</v>
      </c>
      <c r="S142" s="783">
        <f t="shared" si="32"/>
        <v>0</v>
      </c>
      <c r="T142" s="784">
        <f t="shared" si="33"/>
        <v>0</v>
      </c>
      <c r="U142" s="26"/>
      <c r="V142" s="26"/>
      <c r="W142" s="44">
        <v>24</v>
      </c>
      <c r="X142" s="32">
        <v>616.20000000000005</v>
      </c>
      <c r="Y142" s="44">
        <v>696</v>
      </c>
      <c r="Z142" s="1068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</row>
    <row r="143" spans="1:46" s="8" customFormat="1" ht="31.2">
      <c r="A143" s="951" t="s">
        <v>2050</v>
      </c>
      <c r="B143" s="123" t="s">
        <v>2051</v>
      </c>
      <c r="C143" s="129" t="s">
        <v>1040</v>
      </c>
      <c r="D143" s="126" t="s">
        <v>1018</v>
      </c>
      <c r="E143" s="18" t="s">
        <v>1051</v>
      </c>
      <c r="F143" s="126" t="s">
        <v>1026</v>
      </c>
      <c r="G143" s="108">
        <v>25</v>
      </c>
      <c r="H143" s="109" t="s">
        <v>447</v>
      </c>
      <c r="I143" s="110" t="s">
        <v>441</v>
      </c>
      <c r="J143" s="19">
        <v>1.5</v>
      </c>
      <c r="K143" s="22">
        <v>2.5</v>
      </c>
      <c r="L143" s="18" t="s">
        <v>1038</v>
      </c>
      <c r="M143" s="457">
        <f>VLOOKUP($A143,'Изменение прайс-листа'!$A$2:$E$798,4,FALSE)</f>
        <v>792</v>
      </c>
      <c r="N143" s="455">
        <f t="shared" si="30"/>
        <v>950.4</v>
      </c>
      <c r="O143" s="455">
        <f t="shared" si="27"/>
        <v>1425.6</v>
      </c>
      <c r="P143" s="456">
        <f t="shared" si="28"/>
        <v>23760</v>
      </c>
      <c r="Q143" s="497"/>
      <c r="R143" s="121">
        <f t="shared" si="31"/>
        <v>0</v>
      </c>
      <c r="S143" s="783">
        <f t="shared" si="32"/>
        <v>0</v>
      </c>
      <c r="T143" s="784">
        <f t="shared" si="33"/>
        <v>0</v>
      </c>
      <c r="U143" s="26"/>
      <c r="V143" s="26"/>
      <c r="W143" s="44">
        <v>24</v>
      </c>
      <c r="X143" s="32">
        <v>616.20000000000005</v>
      </c>
      <c r="Y143" s="44">
        <v>696</v>
      </c>
      <c r="Z143" s="1068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</row>
    <row r="144" spans="1:46" s="8" customFormat="1" ht="31.2">
      <c r="A144" s="951" t="s">
        <v>2053</v>
      </c>
      <c r="B144" s="123" t="s">
        <v>2052</v>
      </c>
      <c r="C144" s="129" t="s">
        <v>1040</v>
      </c>
      <c r="D144" s="126" t="s">
        <v>1018</v>
      </c>
      <c r="E144" s="18" t="s">
        <v>1051</v>
      </c>
      <c r="F144" s="126" t="s">
        <v>1026</v>
      </c>
      <c r="G144" s="108">
        <v>25</v>
      </c>
      <c r="H144" s="109" t="s">
        <v>447</v>
      </c>
      <c r="I144" s="110" t="s">
        <v>441</v>
      </c>
      <c r="J144" s="19">
        <v>1.5</v>
      </c>
      <c r="K144" s="22">
        <v>2.5</v>
      </c>
      <c r="L144" s="18" t="s">
        <v>1038</v>
      </c>
      <c r="M144" s="457">
        <f>M143+'7. Надбавки'!$C$5</f>
        <v>838</v>
      </c>
      <c r="N144" s="455">
        <f t="shared" si="30"/>
        <v>1005.5999999999999</v>
      </c>
      <c r="O144" s="455">
        <f t="shared" si="27"/>
        <v>1508.3999999999999</v>
      </c>
      <c r="P144" s="456">
        <f t="shared" si="28"/>
        <v>25139.999999999996</v>
      </c>
      <c r="Q144" s="497"/>
      <c r="R144" s="121">
        <f t="shared" si="31"/>
        <v>0</v>
      </c>
      <c r="S144" s="783">
        <f t="shared" si="32"/>
        <v>0</v>
      </c>
      <c r="T144" s="784">
        <f t="shared" si="33"/>
        <v>0</v>
      </c>
      <c r="U144" s="26"/>
      <c r="V144" s="26"/>
      <c r="W144" s="44">
        <v>24</v>
      </c>
      <c r="X144" s="32">
        <v>616.20000000000005</v>
      </c>
      <c r="Y144" s="44">
        <v>696</v>
      </c>
      <c r="Z144" s="1068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</row>
    <row r="145" spans="1:46" s="8" customFormat="1" ht="31.2">
      <c r="A145" s="951" t="s">
        <v>2054</v>
      </c>
      <c r="B145" s="123" t="s">
        <v>2055</v>
      </c>
      <c r="C145" s="129" t="s">
        <v>1040</v>
      </c>
      <c r="D145" s="126" t="s">
        <v>1018</v>
      </c>
      <c r="E145" s="18" t="s">
        <v>1051</v>
      </c>
      <c r="F145" s="126" t="s">
        <v>1026</v>
      </c>
      <c r="G145" s="108">
        <v>25</v>
      </c>
      <c r="H145" s="109" t="s">
        <v>447</v>
      </c>
      <c r="I145" s="110" t="s">
        <v>441</v>
      </c>
      <c r="J145" s="19">
        <v>1.5</v>
      </c>
      <c r="K145" s="22">
        <v>2.5</v>
      </c>
      <c r="L145" s="18" t="s">
        <v>1038</v>
      </c>
      <c r="M145" s="457">
        <f>VLOOKUP($A145,'Изменение прайс-листа'!$A$2:$E$798,4,FALSE)</f>
        <v>792</v>
      </c>
      <c r="N145" s="455">
        <f t="shared" si="30"/>
        <v>950.4</v>
      </c>
      <c r="O145" s="455">
        <f t="shared" si="27"/>
        <v>1425.6</v>
      </c>
      <c r="P145" s="456">
        <f t="shared" si="28"/>
        <v>23760</v>
      </c>
      <c r="Q145" s="497"/>
      <c r="R145" s="121">
        <f t="shared" si="31"/>
        <v>0</v>
      </c>
      <c r="S145" s="783">
        <f t="shared" si="32"/>
        <v>0</v>
      </c>
      <c r="T145" s="784">
        <f t="shared" si="33"/>
        <v>0</v>
      </c>
      <c r="U145" s="26"/>
      <c r="V145" s="26"/>
      <c r="W145" s="44">
        <v>24</v>
      </c>
      <c r="X145" s="32">
        <v>616.20000000000005</v>
      </c>
      <c r="Y145" s="44">
        <v>696</v>
      </c>
      <c r="Z145" s="1068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</row>
    <row r="146" spans="1:46" s="8" customFormat="1" ht="31.2">
      <c r="A146" s="951" t="s">
        <v>2057</v>
      </c>
      <c r="B146" s="123" t="s">
        <v>2056</v>
      </c>
      <c r="C146" s="129" t="s">
        <v>1040</v>
      </c>
      <c r="D146" s="126" t="s">
        <v>1018</v>
      </c>
      <c r="E146" s="18" t="s">
        <v>1051</v>
      </c>
      <c r="F146" s="126" t="s">
        <v>1026</v>
      </c>
      <c r="G146" s="108">
        <v>25</v>
      </c>
      <c r="H146" s="109" t="s">
        <v>447</v>
      </c>
      <c r="I146" s="110" t="s">
        <v>441</v>
      </c>
      <c r="J146" s="19">
        <v>1.5</v>
      </c>
      <c r="K146" s="22">
        <v>2.5</v>
      </c>
      <c r="L146" s="18" t="s">
        <v>1038</v>
      </c>
      <c r="M146" s="457">
        <f>M145+'7. Надбавки'!$C$5</f>
        <v>838</v>
      </c>
      <c r="N146" s="455">
        <f t="shared" si="30"/>
        <v>1005.5999999999999</v>
      </c>
      <c r="O146" s="455">
        <f t="shared" si="27"/>
        <v>1508.3999999999999</v>
      </c>
      <c r="P146" s="456">
        <f t="shared" si="28"/>
        <v>25139.999999999996</v>
      </c>
      <c r="Q146" s="497"/>
      <c r="R146" s="121">
        <f t="shared" si="31"/>
        <v>0</v>
      </c>
      <c r="S146" s="783">
        <f t="shared" si="32"/>
        <v>0</v>
      </c>
      <c r="T146" s="784">
        <f t="shared" si="33"/>
        <v>0</v>
      </c>
      <c r="U146" s="26"/>
      <c r="V146" s="26"/>
      <c r="W146" s="44">
        <v>24</v>
      </c>
      <c r="X146" s="32">
        <v>616.20000000000005</v>
      </c>
      <c r="Y146" s="44">
        <v>696</v>
      </c>
      <c r="Z146" s="1068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</row>
    <row r="147" spans="1:46" s="8" customFormat="1" ht="31.2">
      <c r="A147" s="951" t="s">
        <v>2058</v>
      </c>
      <c r="B147" s="123" t="s">
        <v>2060</v>
      </c>
      <c r="C147" s="129" t="s">
        <v>1040</v>
      </c>
      <c r="D147" s="126" t="s">
        <v>1018</v>
      </c>
      <c r="E147" s="18" t="s">
        <v>1051</v>
      </c>
      <c r="F147" s="126" t="s">
        <v>1026</v>
      </c>
      <c r="G147" s="108">
        <v>25</v>
      </c>
      <c r="H147" s="109" t="s">
        <v>447</v>
      </c>
      <c r="I147" s="110" t="s">
        <v>441</v>
      </c>
      <c r="J147" s="19">
        <v>1.5</v>
      </c>
      <c r="K147" s="22">
        <v>2.5</v>
      </c>
      <c r="L147" s="18" t="s">
        <v>1038</v>
      </c>
      <c r="M147" s="457">
        <f>VLOOKUP($A147,'Изменение прайс-листа'!$A$2:$E$798,4,FALSE)</f>
        <v>792</v>
      </c>
      <c r="N147" s="455">
        <f t="shared" si="30"/>
        <v>950.4</v>
      </c>
      <c r="O147" s="455">
        <f t="shared" si="27"/>
        <v>1425.6</v>
      </c>
      <c r="P147" s="456">
        <f t="shared" si="28"/>
        <v>23760</v>
      </c>
      <c r="Q147" s="497"/>
      <c r="R147" s="121">
        <f t="shared" si="31"/>
        <v>0</v>
      </c>
      <c r="S147" s="783">
        <f t="shared" si="32"/>
        <v>0</v>
      </c>
      <c r="T147" s="784">
        <f t="shared" si="33"/>
        <v>0</v>
      </c>
      <c r="U147" s="26"/>
      <c r="V147" s="26"/>
      <c r="W147" s="44">
        <v>24</v>
      </c>
      <c r="X147" s="32">
        <v>616.20000000000005</v>
      </c>
      <c r="Y147" s="44">
        <v>696</v>
      </c>
      <c r="Z147" s="1068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</row>
    <row r="148" spans="1:46" s="8" customFormat="1" ht="31.2">
      <c r="A148" s="951" t="s">
        <v>2059</v>
      </c>
      <c r="B148" s="123" t="s">
        <v>2061</v>
      </c>
      <c r="C148" s="129" t="s">
        <v>1040</v>
      </c>
      <c r="D148" s="126" t="s">
        <v>1018</v>
      </c>
      <c r="E148" s="18" t="s">
        <v>1051</v>
      </c>
      <c r="F148" s="126" t="s">
        <v>1026</v>
      </c>
      <c r="G148" s="108">
        <v>25</v>
      </c>
      <c r="H148" s="109" t="s">
        <v>447</v>
      </c>
      <c r="I148" s="110" t="s">
        <v>441</v>
      </c>
      <c r="J148" s="19">
        <v>1.5</v>
      </c>
      <c r="K148" s="22">
        <v>2.5</v>
      </c>
      <c r="L148" s="18" t="s">
        <v>1038</v>
      </c>
      <c r="M148" s="457">
        <f>M147+'7. Надбавки'!$C$5</f>
        <v>838</v>
      </c>
      <c r="N148" s="455">
        <f t="shared" si="30"/>
        <v>1005.5999999999999</v>
      </c>
      <c r="O148" s="455">
        <f t="shared" si="27"/>
        <v>1508.3999999999999</v>
      </c>
      <c r="P148" s="456">
        <f t="shared" si="28"/>
        <v>25139.999999999996</v>
      </c>
      <c r="Q148" s="497"/>
      <c r="R148" s="121">
        <f t="shared" si="31"/>
        <v>0</v>
      </c>
      <c r="S148" s="783">
        <f t="shared" si="32"/>
        <v>0</v>
      </c>
      <c r="T148" s="784">
        <f t="shared" si="33"/>
        <v>0</v>
      </c>
      <c r="U148" s="26"/>
      <c r="V148" s="26"/>
      <c r="W148" s="44">
        <v>24</v>
      </c>
      <c r="X148" s="32">
        <v>616.20000000000005</v>
      </c>
      <c r="Y148" s="44">
        <v>696</v>
      </c>
      <c r="Z148" s="1068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</row>
    <row r="149" spans="1:46" s="8" customFormat="1" ht="31.2">
      <c r="A149" s="951" t="s">
        <v>2062</v>
      </c>
      <c r="B149" s="123" t="s">
        <v>2064</v>
      </c>
      <c r="C149" s="129" t="s">
        <v>1040</v>
      </c>
      <c r="D149" s="126" t="s">
        <v>1018</v>
      </c>
      <c r="E149" s="18" t="s">
        <v>1051</v>
      </c>
      <c r="F149" s="126" t="s">
        <v>1026</v>
      </c>
      <c r="G149" s="108">
        <v>25</v>
      </c>
      <c r="H149" s="109" t="s">
        <v>447</v>
      </c>
      <c r="I149" s="110" t="s">
        <v>441</v>
      </c>
      <c r="J149" s="19">
        <v>1.5</v>
      </c>
      <c r="K149" s="22">
        <v>2.5</v>
      </c>
      <c r="L149" s="18" t="s">
        <v>1038</v>
      </c>
      <c r="M149" s="457">
        <f>VLOOKUP($A149,'Изменение прайс-листа'!$A$2:$E$798,4,FALSE)</f>
        <v>848</v>
      </c>
      <c r="N149" s="455">
        <f t="shared" si="30"/>
        <v>1017.5999999999999</v>
      </c>
      <c r="O149" s="455">
        <f t="shared" si="27"/>
        <v>1526.3999999999999</v>
      </c>
      <c r="P149" s="456">
        <f t="shared" si="28"/>
        <v>25439.999999999996</v>
      </c>
      <c r="Q149" s="497"/>
      <c r="R149" s="121">
        <f t="shared" si="31"/>
        <v>0</v>
      </c>
      <c r="S149" s="783">
        <f t="shared" si="32"/>
        <v>0</v>
      </c>
      <c r="T149" s="784">
        <f t="shared" si="33"/>
        <v>0</v>
      </c>
      <c r="U149" s="26"/>
      <c r="V149" s="26"/>
      <c r="W149" s="44">
        <v>24</v>
      </c>
      <c r="X149" s="32">
        <v>616.20000000000005</v>
      </c>
      <c r="Y149" s="44">
        <v>696</v>
      </c>
      <c r="Z149" s="1068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</row>
    <row r="150" spans="1:46" s="8" customFormat="1" ht="31.8" thickBot="1">
      <c r="A150" s="884" t="s">
        <v>2063</v>
      </c>
      <c r="B150" s="863" t="s">
        <v>2065</v>
      </c>
      <c r="C150" s="952" t="s">
        <v>1040</v>
      </c>
      <c r="D150" s="865" t="s">
        <v>1018</v>
      </c>
      <c r="E150" s="866" t="s">
        <v>1051</v>
      </c>
      <c r="F150" s="865" t="s">
        <v>1026</v>
      </c>
      <c r="G150" s="953">
        <v>25</v>
      </c>
      <c r="H150" s="868" t="s">
        <v>447</v>
      </c>
      <c r="I150" s="869" t="s">
        <v>441</v>
      </c>
      <c r="J150" s="954">
        <v>1.5</v>
      </c>
      <c r="K150" s="955">
        <v>2.5</v>
      </c>
      <c r="L150" s="866" t="s">
        <v>1038</v>
      </c>
      <c r="M150" s="956">
        <f>M149+'7. Надбавки'!$C$5</f>
        <v>894</v>
      </c>
      <c r="N150" s="873">
        <f t="shared" si="30"/>
        <v>1072.8</v>
      </c>
      <c r="O150" s="873">
        <f t="shared" si="27"/>
        <v>1609.1999999999998</v>
      </c>
      <c r="P150" s="874">
        <f t="shared" si="28"/>
        <v>26820</v>
      </c>
      <c r="Q150" s="875"/>
      <c r="R150" s="876">
        <f t="shared" si="31"/>
        <v>0</v>
      </c>
      <c r="S150" s="877">
        <f t="shared" si="32"/>
        <v>0</v>
      </c>
      <c r="T150" s="878">
        <f t="shared" si="33"/>
        <v>0</v>
      </c>
      <c r="U150" s="880"/>
      <c r="V150" s="880"/>
      <c r="W150" s="881">
        <v>24</v>
      </c>
      <c r="X150" s="882">
        <v>616.20000000000005</v>
      </c>
      <c r="Y150" s="881">
        <v>696</v>
      </c>
      <c r="Z150" s="1069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</row>
    <row r="151" spans="1:46" s="8" customFormat="1" ht="39.9" customHeight="1" thickTop="1">
      <c r="A151" s="575" t="s">
        <v>644</v>
      </c>
      <c r="B151" s="576" t="s">
        <v>63</v>
      </c>
      <c r="C151" s="941" t="s">
        <v>1040</v>
      </c>
      <c r="D151" s="154" t="s">
        <v>1018</v>
      </c>
      <c r="E151" s="156" t="s">
        <v>1051</v>
      </c>
      <c r="F151" s="154" t="s">
        <v>1026</v>
      </c>
      <c r="G151" s="578">
        <v>25</v>
      </c>
      <c r="H151" s="579" t="s">
        <v>447</v>
      </c>
      <c r="I151" s="580" t="s">
        <v>441</v>
      </c>
      <c r="J151" s="942">
        <v>1.5</v>
      </c>
      <c r="K151" s="943">
        <v>1.7</v>
      </c>
      <c r="L151" s="156" t="s">
        <v>1038</v>
      </c>
      <c r="M151" s="460">
        <f>VLOOKUP($A151,'Изменение прайс-листа'!$A$2:$E$798,4,FALSE)</f>
        <v>614</v>
      </c>
      <c r="N151" s="460">
        <f t="shared" si="26"/>
        <v>736.8</v>
      </c>
      <c r="O151" s="460">
        <f t="shared" si="27"/>
        <v>1105.1999999999998</v>
      </c>
      <c r="P151" s="461">
        <f t="shared" si="28"/>
        <v>18420</v>
      </c>
      <c r="Q151" s="466"/>
      <c r="R151" s="163">
        <f t="shared" si="29"/>
        <v>0</v>
      </c>
      <c r="S151" s="803">
        <f t="shared" si="24"/>
        <v>0</v>
      </c>
      <c r="T151" s="804">
        <f t="shared" si="25"/>
        <v>0</v>
      </c>
      <c r="U151" s="810"/>
      <c r="V151" s="810"/>
      <c r="W151" s="165">
        <v>24</v>
      </c>
      <c r="X151" s="164">
        <v>616.20000000000005</v>
      </c>
      <c r="Y151" s="165">
        <v>696</v>
      </c>
      <c r="Z151" s="1096" t="s">
        <v>1639</v>
      </c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</row>
    <row r="152" spans="1:46" s="8" customFormat="1" ht="39.9" customHeight="1">
      <c r="A152" s="380" t="s">
        <v>64</v>
      </c>
      <c r="B152" s="123" t="s">
        <v>817</v>
      </c>
      <c r="C152" s="129" t="s">
        <v>1040</v>
      </c>
      <c r="D152" s="126" t="s">
        <v>1018</v>
      </c>
      <c r="E152" s="18" t="s">
        <v>1051</v>
      </c>
      <c r="F152" s="126" t="s">
        <v>1026</v>
      </c>
      <c r="G152" s="108">
        <v>25</v>
      </c>
      <c r="H152" s="109" t="s">
        <v>447</v>
      </c>
      <c r="I152" s="110" t="s">
        <v>441</v>
      </c>
      <c r="J152" s="17">
        <v>1.5</v>
      </c>
      <c r="K152" s="22">
        <v>1.7</v>
      </c>
      <c r="L152" s="18" t="s">
        <v>1038</v>
      </c>
      <c r="M152" s="457">
        <f>M151+'7. Надбавки'!$C$5</f>
        <v>660</v>
      </c>
      <c r="N152" s="455">
        <f t="shared" si="26"/>
        <v>792</v>
      </c>
      <c r="O152" s="455">
        <f t="shared" si="27"/>
        <v>1188</v>
      </c>
      <c r="P152" s="456">
        <f t="shared" si="28"/>
        <v>19800</v>
      </c>
      <c r="Q152" s="497"/>
      <c r="R152" s="121">
        <f t="shared" si="29"/>
        <v>0</v>
      </c>
      <c r="S152" s="783">
        <f t="shared" si="24"/>
        <v>0</v>
      </c>
      <c r="T152" s="784">
        <f t="shared" si="25"/>
        <v>0</v>
      </c>
      <c r="U152" s="26"/>
      <c r="V152" s="26"/>
      <c r="W152" s="44">
        <v>24</v>
      </c>
      <c r="X152" s="32">
        <v>616.20000000000005</v>
      </c>
      <c r="Y152" s="44">
        <v>696</v>
      </c>
      <c r="Z152" s="1081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</row>
    <row r="153" spans="1:46" s="8" customFormat="1" ht="77.400000000000006" customHeight="1">
      <c r="A153" s="380" t="s">
        <v>1535</v>
      </c>
      <c r="B153" s="123" t="s">
        <v>1541</v>
      </c>
      <c r="C153" s="133" t="s">
        <v>1040</v>
      </c>
      <c r="D153" s="133" t="s">
        <v>1018</v>
      </c>
      <c r="E153" s="45" t="s">
        <v>1051</v>
      </c>
      <c r="F153" s="133" t="s">
        <v>1026</v>
      </c>
      <c r="G153" s="112" t="s">
        <v>472</v>
      </c>
      <c r="H153" s="109" t="s">
        <v>447</v>
      </c>
      <c r="I153" s="110" t="s">
        <v>441</v>
      </c>
      <c r="J153" s="19">
        <v>5</v>
      </c>
      <c r="K153" s="57">
        <v>6</v>
      </c>
      <c r="L153" s="45" t="s">
        <v>1038</v>
      </c>
      <c r="M153" s="455">
        <f>VLOOKUP($A153,'Изменение прайс-листа'!$A$2:$E$798,4,FALSE)</f>
        <v>734</v>
      </c>
      <c r="N153" s="455">
        <f t="shared" ref="N153:N206" si="34">M153*1.2</f>
        <v>880.8</v>
      </c>
      <c r="O153" s="455">
        <f t="shared" ref="O153:O206" si="35">$N153*$J153</f>
        <v>4404</v>
      </c>
      <c r="P153" s="456">
        <f t="shared" ref="P153:P206" si="36">$N153*$G153</f>
        <v>20258.399999999998</v>
      </c>
      <c r="Q153" s="464"/>
      <c r="R153" s="121">
        <f t="shared" ref="R153:R208" si="37">Q153*P153</f>
        <v>0</v>
      </c>
      <c r="S153" s="783">
        <f t="shared" si="24"/>
        <v>0</v>
      </c>
      <c r="T153" s="784">
        <f t="shared" si="25"/>
        <v>0</v>
      </c>
      <c r="U153" s="26"/>
      <c r="V153" s="26"/>
      <c r="W153" s="44">
        <v>24</v>
      </c>
      <c r="X153" s="32">
        <v>568.00800000000004</v>
      </c>
      <c r="Y153" s="44">
        <v>768</v>
      </c>
      <c r="Z153" s="1097" t="s">
        <v>2008</v>
      </c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</row>
    <row r="154" spans="1:46" s="8" customFormat="1" ht="31.2">
      <c r="A154" s="380" t="s">
        <v>1536</v>
      </c>
      <c r="B154" s="123" t="s">
        <v>1542</v>
      </c>
      <c r="C154" s="133" t="s">
        <v>1040</v>
      </c>
      <c r="D154" s="133" t="s">
        <v>1018</v>
      </c>
      <c r="E154" s="45" t="s">
        <v>1051</v>
      </c>
      <c r="F154" s="133" t="s">
        <v>1026</v>
      </c>
      <c r="G154" s="112" t="s">
        <v>472</v>
      </c>
      <c r="H154" s="109" t="s">
        <v>447</v>
      </c>
      <c r="I154" s="110" t="s">
        <v>441</v>
      </c>
      <c r="J154" s="19">
        <v>5</v>
      </c>
      <c r="K154" s="57">
        <v>6</v>
      </c>
      <c r="L154" s="45" t="s">
        <v>1038</v>
      </c>
      <c r="M154" s="455">
        <f>VLOOKUP($A154,'Изменение прайс-листа'!$A$2:$E$798,4,FALSE)</f>
        <v>734</v>
      </c>
      <c r="N154" s="455">
        <f t="shared" si="34"/>
        <v>880.8</v>
      </c>
      <c r="O154" s="455">
        <f t="shared" si="35"/>
        <v>4404</v>
      </c>
      <c r="P154" s="456">
        <f t="shared" si="36"/>
        <v>20258.399999999998</v>
      </c>
      <c r="Q154" s="464"/>
      <c r="R154" s="121">
        <f t="shared" si="37"/>
        <v>0</v>
      </c>
      <c r="S154" s="783">
        <f t="shared" si="24"/>
        <v>0</v>
      </c>
      <c r="T154" s="784">
        <f t="shared" si="25"/>
        <v>0</v>
      </c>
      <c r="U154" s="26"/>
      <c r="V154" s="26"/>
      <c r="W154" s="44">
        <v>24</v>
      </c>
      <c r="X154" s="32">
        <v>568.00800000000004</v>
      </c>
      <c r="Y154" s="44">
        <v>768</v>
      </c>
      <c r="Z154" s="1073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</row>
    <row r="155" spans="1:46" s="8" customFormat="1" ht="31.2">
      <c r="A155" s="380" t="s">
        <v>1543</v>
      </c>
      <c r="B155" s="123" t="s">
        <v>1544</v>
      </c>
      <c r="C155" s="133" t="s">
        <v>1040</v>
      </c>
      <c r="D155" s="133" t="s">
        <v>1018</v>
      </c>
      <c r="E155" s="45" t="s">
        <v>1051</v>
      </c>
      <c r="F155" s="133" t="s">
        <v>1026</v>
      </c>
      <c r="G155" s="112" t="s">
        <v>472</v>
      </c>
      <c r="H155" s="109" t="s">
        <v>447</v>
      </c>
      <c r="I155" s="110" t="s">
        <v>441</v>
      </c>
      <c r="J155" s="19">
        <v>5</v>
      </c>
      <c r="K155" s="57">
        <v>6</v>
      </c>
      <c r="L155" s="45" t="s">
        <v>1038</v>
      </c>
      <c r="M155" s="455">
        <f>VLOOKUP($A155,'Изменение прайс-листа'!$A$2:$E$798,4,FALSE)</f>
        <v>734</v>
      </c>
      <c r="N155" s="455">
        <f t="shared" si="34"/>
        <v>880.8</v>
      </c>
      <c r="O155" s="455">
        <f t="shared" si="35"/>
        <v>4404</v>
      </c>
      <c r="P155" s="456">
        <f t="shared" si="36"/>
        <v>20258.399999999998</v>
      </c>
      <c r="Q155" s="464"/>
      <c r="R155" s="121">
        <f t="shared" si="37"/>
        <v>0</v>
      </c>
      <c r="S155" s="783">
        <f t="shared" si="24"/>
        <v>0</v>
      </c>
      <c r="T155" s="784">
        <f t="shared" si="25"/>
        <v>0</v>
      </c>
      <c r="U155" s="26"/>
      <c r="V155" s="26"/>
      <c r="W155" s="44">
        <v>24</v>
      </c>
      <c r="X155" s="32">
        <v>568.00800000000004</v>
      </c>
      <c r="Y155" s="44">
        <v>768</v>
      </c>
      <c r="Z155" s="1073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</row>
    <row r="156" spans="1:46" s="8" customFormat="1" ht="31.2">
      <c r="A156" s="380" t="s">
        <v>1545</v>
      </c>
      <c r="B156" s="123" t="s">
        <v>1546</v>
      </c>
      <c r="C156" s="133" t="s">
        <v>1040</v>
      </c>
      <c r="D156" s="133" t="s">
        <v>1018</v>
      </c>
      <c r="E156" s="45" t="s">
        <v>1051</v>
      </c>
      <c r="F156" s="133" t="s">
        <v>1026</v>
      </c>
      <c r="G156" s="112" t="s">
        <v>472</v>
      </c>
      <c r="H156" s="109" t="s">
        <v>447</v>
      </c>
      <c r="I156" s="110" t="s">
        <v>441</v>
      </c>
      <c r="J156" s="19">
        <v>5</v>
      </c>
      <c r="K156" s="57">
        <v>6</v>
      </c>
      <c r="L156" s="45" t="s">
        <v>1038</v>
      </c>
      <c r="M156" s="455">
        <f>VLOOKUP($A156,'Изменение прайс-листа'!$A$2:$E$798,4,FALSE)</f>
        <v>734</v>
      </c>
      <c r="N156" s="455">
        <f t="shared" si="34"/>
        <v>880.8</v>
      </c>
      <c r="O156" s="455">
        <f t="shared" si="35"/>
        <v>4404</v>
      </c>
      <c r="P156" s="456">
        <f t="shared" si="36"/>
        <v>20258.399999999998</v>
      </c>
      <c r="Q156" s="464"/>
      <c r="R156" s="121">
        <f t="shared" si="37"/>
        <v>0</v>
      </c>
      <c r="S156" s="783">
        <f t="shared" si="24"/>
        <v>0</v>
      </c>
      <c r="T156" s="784">
        <f t="shared" si="25"/>
        <v>0</v>
      </c>
      <c r="U156" s="26"/>
      <c r="V156" s="26"/>
      <c r="W156" s="44">
        <v>24</v>
      </c>
      <c r="X156" s="32">
        <v>568.00800000000004</v>
      </c>
      <c r="Y156" s="44">
        <v>768</v>
      </c>
      <c r="Z156" s="1073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</row>
    <row r="157" spans="1:46" s="8" customFormat="1" ht="31.2">
      <c r="A157" s="380" t="s">
        <v>1537</v>
      </c>
      <c r="B157" s="123" t="s">
        <v>1547</v>
      </c>
      <c r="C157" s="133" t="s">
        <v>1040</v>
      </c>
      <c r="D157" s="133" t="s">
        <v>1018</v>
      </c>
      <c r="E157" s="45" t="s">
        <v>1051</v>
      </c>
      <c r="F157" s="133" t="s">
        <v>1026</v>
      </c>
      <c r="G157" s="112" t="s">
        <v>472</v>
      </c>
      <c r="H157" s="109" t="s">
        <v>447</v>
      </c>
      <c r="I157" s="110" t="s">
        <v>441</v>
      </c>
      <c r="J157" s="19">
        <v>5</v>
      </c>
      <c r="K157" s="57">
        <v>6</v>
      </c>
      <c r="L157" s="45" t="s">
        <v>1038</v>
      </c>
      <c r="M157" s="455">
        <f>VLOOKUP($A157,'Изменение прайс-листа'!$A$2:$E$798,4,FALSE)</f>
        <v>734</v>
      </c>
      <c r="N157" s="455">
        <f t="shared" si="34"/>
        <v>880.8</v>
      </c>
      <c r="O157" s="455">
        <f t="shared" si="35"/>
        <v>4404</v>
      </c>
      <c r="P157" s="456">
        <f t="shared" si="36"/>
        <v>20258.399999999998</v>
      </c>
      <c r="Q157" s="464"/>
      <c r="R157" s="121">
        <f t="shared" si="37"/>
        <v>0</v>
      </c>
      <c r="S157" s="783">
        <f t="shared" si="24"/>
        <v>0</v>
      </c>
      <c r="T157" s="784">
        <f t="shared" si="25"/>
        <v>0</v>
      </c>
      <c r="U157" s="26"/>
      <c r="V157" s="26"/>
      <c r="W157" s="44">
        <v>24</v>
      </c>
      <c r="X157" s="32">
        <v>568.00800000000004</v>
      </c>
      <c r="Y157" s="44">
        <v>768</v>
      </c>
      <c r="Z157" s="1073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</row>
    <row r="158" spans="1:46" s="8" customFormat="1" ht="31.2">
      <c r="A158" s="380" t="s">
        <v>1548</v>
      </c>
      <c r="B158" s="123" t="s">
        <v>1549</v>
      </c>
      <c r="C158" s="133" t="s">
        <v>1040</v>
      </c>
      <c r="D158" s="133" t="s">
        <v>1018</v>
      </c>
      <c r="E158" s="45" t="s">
        <v>1051</v>
      </c>
      <c r="F158" s="133" t="s">
        <v>1026</v>
      </c>
      <c r="G158" s="112" t="s">
        <v>472</v>
      </c>
      <c r="H158" s="109" t="s">
        <v>447</v>
      </c>
      <c r="I158" s="110" t="s">
        <v>441</v>
      </c>
      <c r="J158" s="19">
        <v>5</v>
      </c>
      <c r="K158" s="57">
        <v>6</v>
      </c>
      <c r="L158" s="45" t="s">
        <v>1038</v>
      </c>
      <c r="M158" s="455">
        <f>VLOOKUP($A158,'Изменение прайс-листа'!$A$2:$E$798,4,FALSE)</f>
        <v>734</v>
      </c>
      <c r="N158" s="455">
        <f t="shared" si="34"/>
        <v>880.8</v>
      </c>
      <c r="O158" s="455">
        <f t="shared" si="35"/>
        <v>4404</v>
      </c>
      <c r="P158" s="456">
        <f t="shared" si="36"/>
        <v>20258.399999999998</v>
      </c>
      <c r="Q158" s="464"/>
      <c r="R158" s="121">
        <f t="shared" si="37"/>
        <v>0</v>
      </c>
      <c r="S158" s="783">
        <f t="shared" si="24"/>
        <v>0</v>
      </c>
      <c r="T158" s="784">
        <f t="shared" si="25"/>
        <v>0</v>
      </c>
      <c r="U158" s="26"/>
      <c r="V158" s="26"/>
      <c r="W158" s="44">
        <v>24</v>
      </c>
      <c r="X158" s="32">
        <v>568.00800000000004</v>
      </c>
      <c r="Y158" s="44">
        <v>768</v>
      </c>
      <c r="Z158" s="1073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</row>
    <row r="159" spans="1:46" s="8" customFormat="1" ht="31.2">
      <c r="A159" s="380" t="s">
        <v>1550</v>
      </c>
      <c r="B159" s="123" t="s">
        <v>1552</v>
      </c>
      <c r="C159" s="133" t="s">
        <v>1040</v>
      </c>
      <c r="D159" s="133" t="s">
        <v>1018</v>
      </c>
      <c r="E159" s="45" t="s">
        <v>1051</v>
      </c>
      <c r="F159" s="133" t="s">
        <v>1026</v>
      </c>
      <c r="G159" s="112" t="s">
        <v>472</v>
      </c>
      <c r="H159" s="109" t="s">
        <v>447</v>
      </c>
      <c r="I159" s="110" t="s">
        <v>441</v>
      </c>
      <c r="J159" s="19">
        <v>5</v>
      </c>
      <c r="K159" s="57">
        <v>6</v>
      </c>
      <c r="L159" s="45" t="s">
        <v>1038</v>
      </c>
      <c r="M159" s="455">
        <f>VLOOKUP($A159,'Изменение прайс-листа'!$A$2:$E$798,4,FALSE)</f>
        <v>734</v>
      </c>
      <c r="N159" s="455">
        <f t="shared" si="34"/>
        <v>880.8</v>
      </c>
      <c r="O159" s="455">
        <f t="shared" si="35"/>
        <v>4404</v>
      </c>
      <c r="P159" s="456">
        <f t="shared" si="36"/>
        <v>20258.399999999998</v>
      </c>
      <c r="Q159" s="464"/>
      <c r="R159" s="121">
        <f t="shared" si="37"/>
        <v>0</v>
      </c>
      <c r="S159" s="783">
        <f t="shared" si="24"/>
        <v>0</v>
      </c>
      <c r="T159" s="784">
        <f t="shared" si="25"/>
        <v>0</v>
      </c>
      <c r="U159" s="26"/>
      <c r="V159" s="26"/>
      <c r="W159" s="44">
        <v>24</v>
      </c>
      <c r="X159" s="32">
        <v>568.00800000000004</v>
      </c>
      <c r="Y159" s="44">
        <v>768</v>
      </c>
      <c r="Z159" s="1073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</row>
    <row r="160" spans="1:46" s="8" customFormat="1" ht="31.2">
      <c r="A160" s="380" t="s">
        <v>1554</v>
      </c>
      <c r="B160" s="123" t="s">
        <v>1553</v>
      </c>
      <c r="C160" s="133" t="s">
        <v>1040</v>
      </c>
      <c r="D160" s="133" t="s">
        <v>1018</v>
      </c>
      <c r="E160" s="45" t="s">
        <v>1051</v>
      </c>
      <c r="F160" s="133" t="s">
        <v>1026</v>
      </c>
      <c r="G160" s="112" t="s">
        <v>472</v>
      </c>
      <c r="H160" s="109" t="s">
        <v>447</v>
      </c>
      <c r="I160" s="110" t="s">
        <v>441</v>
      </c>
      <c r="J160" s="19">
        <v>5</v>
      </c>
      <c r="K160" s="57">
        <v>6</v>
      </c>
      <c r="L160" s="45" t="s">
        <v>1038</v>
      </c>
      <c r="M160" s="455">
        <f>VLOOKUP($A160,'Изменение прайс-листа'!$A$2:$E$798,4,FALSE)</f>
        <v>734</v>
      </c>
      <c r="N160" s="455">
        <f t="shared" si="34"/>
        <v>880.8</v>
      </c>
      <c r="O160" s="455">
        <f t="shared" si="35"/>
        <v>4404</v>
      </c>
      <c r="P160" s="456">
        <f t="shared" si="36"/>
        <v>20258.399999999998</v>
      </c>
      <c r="Q160" s="464"/>
      <c r="R160" s="121">
        <f t="shared" si="37"/>
        <v>0</v>
      </c>
      <c r="S160" s="783">
        <f t="shared" si="24"/>
        <v>0</v>
      </c>
      <c r="T160" s="784">
        <f t="shared" si="25"/>
        <v>0</v>
      </c>
      <c r="U160" s="26"/>
      <c r="V160" s="26"/>
      <c r="W160" s="44">
        <v>24</v>
      </c>
      <c r="X160" s="32">
        <v>568.00800000000004</v>
      </c>
      <c r="Y160" s="44">
        <v>768</v>
      </c>
      <c r="Z160" s="1073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</row>
    <row r="161" spans="1:46" s="8" customFormat="1" ht="31.2">
      <c r="A161" s="380" t="s">
        <v>1555</v>
      </c>
      <c r="B161" s="123" t="s">
        <v>1556</v>
      </c>
      <c r="C161" s="133" t="s">
        <v>1040</v>
      </c>
      <c r="D161" s="133" t="s">
        <v>1018</v>
      </c>
      <c r="E161" s="45" t="s">
        <v>1051</v>
      </c>
      <c r="F161" s="133" t="s">
        <v>1026</v>
      </c>
      <c r="G161" s="112" t="s">
        <v>472</v>
      </c>
      <c r="H161" s="109" t="s">
        <v>447</v>
      </c>
      <c r="I161" s="110" t="s">
        <v>441</v>
      </c>
      <c r="J161" s="19">
        <v>5</v>
      </c>
      <c r="K161" s="57">
        <v>6</v>
      </c>
      <c r="L161" s="45" t="s">
        <v>1038</v>
      </c>
      <c r="M161" s="455">
        <f>VLOOKUP($A161,'Изменение прайс-листа'!$A$2:$E$798,4,FALSE)</f>
        <v>734</v>
      </c>
      <c r="N161" s="455">
        <f t="shared" si="34"/>
        <v>880.8</v>
      </c>
      <c r="O161" s="455">
        <f t="shared" si="35"/>
        <v>4404</v>
      </c>
      <c r="P161" s="456">
        <f t="shared" si="36"/>
        <v>20258.399999999998</v>
      </c>
      <c r="Q161" s="464"/>
      <c r="R161" s="121">
        <f t="shared" si="37"/>
        <v>0</v>
      </c>
      <c r="S161" s="783">
        <f t="shared" si="24"/>
        <v>0</v>
      </c>
      <c r="T161" s="784">
        <f t="shared" si="25"/>
        <v>0</v>
      </c>
      <c r="U161" s="26"/>
      <c r="V161" s="26"/>
      <c r="W161" s="44">
        <v>24</v>
      </c>
      <c r="X161" s="32">
        <v>568.00800000000004</v>
      </c>
      <c r="Y161" s="44">
        <v>768</v>
      </c>
      <c r="Z161" s="1073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</row>
    <row r="162" spans="1:46" s="8" customFormat="1" ht="31.2">
      <c r="A162" s="380" t="s">
        <v>1557</v>
      </c>
      <c r="B162" s="123" t="s">
        <v>1558</v>
      </c>
      <c r="C162" s="133" t="s">
        <v>1040</v>
      </c>
      <c r="D162" s="133" t="s">
        <v>1018</v>
      </c>
      <c r="E162" s="45" t="s">
        <v>1051</v>
      </c>
      <c r="F162" s="133" t="s">
        <v>1026</v>
      </c>
      <c r="G162" s="112" t="s">
        <v>472</v>
      </c>
      <c r="H162" s="109" t="s">
        <v>447</v>
      </c>
      <c r="I162" s="110" t="s">
        <v>441</v>
      </c>
      <c r="J162" s="19">
        <v>5</v>
      </c>
      <c r="K162" s="57">
        <v>6</v>
      </c>
      <c r="L162" s="45" t="s">
        <v>1038</v>
      </c>
      <c r="M162" s="455">
        <f>VLOOKUP($A162,'Изменение прайс-листа'!$A$2:$E$798,4,FALSE)</f>
        <v>734</v>
      </c>
      <c r="N162" s="455">
        <f t="shared" si="34"/>
        <v>880.8</v>
      </c>
      <c r="O162" s="455">
        <f t="shared" si="35"/>
        <v>4404</v>
      </c>
      <c r="P162" s="456">
        <f t="shared" si="36"/>
        <v>20258.399999999998</v>
      </c>
      <c r="Q162" s="464"/>
      <c r="R162" s="121">
        <f t="shared" si="37"/>
        <v>0</v>
      </c>
      <c r="S162" s="783">
        <f t="shared" si="24"/>
        <v>0</v>
      </c>
      <c r="T162" s="784">
        <f t="shared" si="25"/>
        <v>0</v>
      </c>
      <c r="U162" s="26"/>
      <c r="V162" s="26"/>
      <c r="W162" s="44">
        <v>24</v>
      </c>
      <c r="X162" s="32">
        <v>568.00800000000004</v>
      </c>
      <c r="Y162" s="44">
        <v>768</v>
      </c>
      <c r="Z162" s="1073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</row>
    <row r="163" spans="1:46" s="8" customFormat="1" ht="31.2">
      <c r="A163" s="380" t="s">
        <v>1559</v>
      </c>
      <c r="B163" s="123" t="s">
        <v>1560</v>
      </c>
      <c r="C163" s="133" t="s">
        <v>1040</v>
      </c>
      <c r="D163" s="133" t="s">
        <v>1018</v>
      </c>
      <c r="E163" s="45" t="s">
        <v>1051</v>
      </c>
      <c r="F163" s="133" t="s">
        <v>1026</v>
      </c>
      <c r="G163" s="112" t="s">
        <v>472</v>
      </c>
      <c r="H163" s="109" t="s">
        <v>447</v>
      </c>
      <c r="I163" s="110" t="s">
        <v>441</v>
      </c>
      <c r="J163" s="19">
        <v>5</v>
      </c>
      <c r="K163" s="57">
        <v>6</v>
      </c>
      <c r="L163" s="45" t="s">
        <v>1038</v>
      </c>
      <c r="M163" s="455">
        <f>VLOOKUP($A163,'Изменение прайс-листа'!$A$2:$E$798,4,FALSE)</f>
        <v>734</v>
      </c>
      <c r="N163" s="455">
        <f t="shared" si="34"/>
        <v>880.8</v>
      </c>
      <c r="O163" s="455">
        <f t="shared" si="35"/>
        <v>4404</v>
      </c>
      <c r="P163" s="456">
        <f t="shared" si="36"/>
        <v>20258.399999999998</v>
      </c>
      <c r="Q163" s="464"/>
      <c r="R163" s="121">
        <f t="shared" si="37"/>
        <v>0</v>
      </c>
      <c r="S163" s="783">
        <f t="shared" si="24"/>
        <v>0</v>
      </c>
      <c r="T163" s="784">
        <f t="shared" si="25"/>
        <v>0</v>
      </c>
      <c r="U163" s="26"/>
      <c r="V163" s="26"/>
      <c r="W163" s="44">
        <v>24</v>
      </c>
      <c r="X163" s="32">
        <v>568.00800000000004</v>
      </c>
      <c r="Y163" s="44">
        <v>768</v>
      </c>
      <c r="Z163" s="1073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</row>
    <row r="164" spans="1:46" s="8" customFormat="1" ht="31.2">
      <c r="A164" s="380" t="s">
        <v>1561</v>
      </c>
      <c r="B164" s="123" t="s">
        <v>1562</v>
      </c>
      <c r="C164" s="133" t="s">
        <v>1040</v>
      </c>
      <c r="D164" s="133" t="s">
        <v>1018</v>
      </c>
      <c r="E164" s="45" t="s">
        <v>1051</v>
      </c>
      <c r="F164" s="133" t="s">
        <v>1026</v>
      </c>
      <c r="G164" s="112" t="s">
        <v>472</v>
      </c>
      <c r="H164" s="109" t="s">
        <v>447</v>
      </c>
      <c r="I164" s="110" t="s">
        <v>441</v>
      </c>
      <c r="J164" s="19">
        <v>5</v>
      </c>
      <c r="K164" s="57">
        <v>6</v>
      </c>
      <c r="L164" s="45" t="s">
        <v>1038</v>
      </c>
      <c r="M164" s="455">
        <f>VLOOKUP($A164,'Изменение прайс-листа'!$A$2:$E$798,4,FALSE)</f>
        <v>734</v>
      </c>
      <c r="N164" s="455">
        <f t="shared" si="34"/>
        <v>880.8</v>
      </c>
      <c r="O164" s="455">
        <f t="shared" si="35"/>
        <v>4404</v>
      </c>
      <c r="P164" s="456">
        <f t="shared" si="36"/>
        <v>20258.399999999998</v>
      </c>
      <c r="Q164" s="464"/>
      <c r="R164" s="121">
        <f t="shared" si="37"/>
        <v>0</v>
      </c>
      <c r="S164" s="783">
        <f t="shared" si="24"/>
        <v>0</v>
      </c>
      <c r="T164" s="784">
        <f t="shared" si="25"/>
        <v>0</v>
      </c>
      <c r="U164" s="26"/>
      <c r="V164" s="26"/>
      <c r="W164" s="44">
        <v>24</v>
      </c>
      <c r="X164" s="32">
        <v>568.00800000000004</v>
      </c>
      <c r="Y164" s="44">
        <v>768</v>
      </c>
      <c r="Z164" s="1073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</row>
    <row r="165" spans="1:46" s="8" customFormat="1" ht="31.2">
      <c r="A165" s="380" t="s">
        <v>1566</v>
      </c>
      <c r="B165" s="123" t="s">
        <v>1565</v>
      </c>
      <c r="C165" s="133" t="s">
        <v>1040</v>
      </c>
      <c r="D165" s="133" t="s">
        <v>1018</v>
      </c>
      <c r="E165" s="45" t="s">
        <v>1051</v>
      </c>
      <c r="F165" s="133" t="s">
        <v>1026</v>
      </c>
      <c r="G165" s="112" t="s">
        <v>472</v>
      </c>
      <c r="H165" s="109" t="s">
        <v>447</v>
      </c>
      <c r="I165" s="110" t="s">
        <v>441</v>
      </c>
      <c r="J165" s="19">
        <v>5</v>
      </c>
      <c r="K165" s="57">
        <v>6</v>
      </c>
      <c r="L165" s="45" t="s">
        <v>1038</v>
      </c>
      <c r="M165" s="455">
        <f>VLOOKUP($A165,'Изменение прайс-листа'!$A$2:$E$798,4,FALSE)</f>
        <v>734</v>
      </c>
      <c r="N165" s="455">
        <f t="shared" si="34"/>
        <v>880.8</v>
      </c>
      <c r="O165" s="455">
        <f t="shared" si="35"/>
        <v>4404</v>
      </c>
      <c r="P165" s="456">
        <f t="shared" si="36"/>
        <v>20258.399999999998</v>
      </c>
      <c r="Q165" s="464"/>
      <c r="R165" s="121">
        <f t="shared" si="37"/>
        <v>0</v>
      </c>
      <c r="S165" s="783">
        <f t="shared" si="24"/>
        <v>0</v>
      </c>
      <c r="T165" s="784">
        <f t="shared" si="25"/>
        <v>0</v>
      </c>
      <c r="U165" s="26"/>
      <c r="V165" s="26"/>
      <c r="W165" s="44">
        <v>24</v>
      </c>
      <c r="X165" s="32">
        <v>568.00800000000004</v>
      </c>
      <c r="Y165" s="44">
        <v>768</v>
      </c>
      <c r="Z165" s="1073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</row>
    <row r="166" spans="1:46" s="8" customFormat="1" ht="31.2">
      <c r="A166" s="380" t="s">
        <v>1570</v>
      </c>
      <c r="B166" s="123" t="s">
        <v>1569</v>
      </c>
      <c r="C166" s="133" t="s">
        <v>1040</v>
      </c>
      <c r="D166" s="133" t="s">
        <v>1018</v>
      </c>
      <c r="E166" s="45" t="s">
        <v>1051</v>
      </c>
      <c r="F166" s="133" t="s">
        <v>1026</v>
      </c>
      <c r="G166" s="112" t="s">
        <v>472</v>
      </c>
      <c r="H166" s="109" t="s">
        <v>447</v>
      </c>
      <c r="I166" s="110" t="s">
        <v>441</v>
      </c>
      <c r="J166" s="19">
        <v>5</v>
      </c>
      <c r="K166" s="57">
        <v>6</v>
      </c>
      <c r="L166" s="45" t="s">
        <v>1038</v>
      </c>
      <c r="M166" s="455">
        <f>VLOOKUP($A166,'Изменение прайс-листа'!$A$2:$E$798,4,FALSE)</f>
        <v>734</v>
      </c>
      <c r="N166" s="455">
        <f t="shared" si="34"/>
        <v>880.8</v>
      </c>
      <c r="O166" s="455">
        <f t="shared" si="35"/>
        <v>4404</v>
      </c>
      <c r="P166" s="456">
        <f t="shared" si="36"/>
        <v>20258.399999999998</v>
      </c>
      <c r="Q166" s="464"/>
      <c r="R166" s="121">
        <f t="shared" si="37"/>
        <v>0</v>
      </c>
      <c r="S166" s="783">
        <f t="shared" si="24"/>
        <v>0</v>
      </c>
      <c r="T166" s="784">
        <f t="shared" si="25"/>
        <v>0</v>
      </c>
      <c r="U166" s="26"/>
      <c r="V166" s="26"/>
      <c r="W166" s="44">
        <v>24</v>
      </c>
      <c r="X166" s="32">
        <v>568.00800000000004</v>
      </c>
      <c r="Y166" s="44">
        <v>768</v>
      </c>
      <c r="Z166" s="1073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</row>
    <row r="167" spans="1:46" s="8" customFormat="1" ht="31.2">
      <c r="A167" s="380" t="s">
        <v>1574</v>
      </c>
      <c r="B167" s="123" t="s">
        <v>1573</v>
      </c>
      <c r="C167" s="133" t="s">
        <v>1040</v>
      </c>
      <c r="D167" s="133" t="s">
        <v>1018</v>
      </c>
      <c r="E167" s="45" t="s">
        <v>1051</v>
      </c>
      <c r="F167" s="133" t="s">
        <v>1026</v>
      </c>
      <c r="G167" s="112" t="s">
        <v>472</v>
      </c>
      <c r="H167" s="109" t="s">
        <v>447</v>
      </c>
      <c r="I167" s="110" t="s">
        <v>441</v>
      </c>
      <c r="J167" s="19">
        <v>5</v>
      </c>
      <c r="K167" s="57">
        <v>6</v>
      </c>
      <c r="L167" s="45" t="s">
        <v>1038</v>
      </c>
      <c r="M167" s="455">
        <f>VLOOKUP($A167,'Изменение прайс-листа'!$A$2:$E$798,4,FALSE)</f>
        <v>734</v>
      </c>
      <c r="N167" s="455">
        <f t="shared" si="34"/>
        <v>880.8</v>
      </c>
      <c r="O167" s="455">
        <f t="shared" si="35"/>
        <v>4404</v>
      </c>
      <c r="P167" s="456">
        <f t="shared" si="36"/>
        <v>20258.399999999998</v>
      </c>
      <c r="Q167" s="464"/>
      <c r="R167" s="121">
        <f t="shared" si="37"/>
        <v>0</v>
      </c>
      <c r="S167" s="783">
        <f t="shared" si="24"/>
        <v>0</v>
      </c>
      <c r="T167" s="784">
        <f t="shared" si="25"/>
        <v>0</v>
      </c>
      <c r="U167" s="26"/>
      <c r="V167" s="26"/>
      <c r="W167" s="44">
        <v>24</v>
      </c>
      <c r="X167" s="32">
        <v>568.00800000000004</v>
      </c>
      <c r="Y167" s="44">
        <v>768</v>
      </c>
      <c r="Z167" s="1073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</row>
    <row r="168" spans="1:46" s="8" customFormat="1" ht="31.2">
      <c r="A168" s="380" t="s">
        <v>1576</v>
      </c>
      <c r="B168" s="123" t="s">
        <v>1575</v>
      </c>
      <c r="C168" s="133" t="s">
        <v>1040</v>
      </c>
      <c r="D168" s="133" t="s">
        <v>1018</v>
      </c>
      <c r="E168" s="45" t="s">
        <v>1051</v>
      </c>
      <c r="F168" s="133" t="s">
        <v>1026</v>
      </c>
      <c r="G168" s="112" t="s">
        <v>472</v>
      </c>
      <c r="H168" s="109" t="s">
        <v>447</v>
      </c>
      <c r="I168" s="110" t="s">
        <v>441</v>
      </c>
      <c r="J168" s="19">
        <v>5</v>
      </c>
      <c r="K168" s="57">
        <v>6</v>
      </c>
      <c r="L168" s="45" t="s">
        <v>1038</v>
      </c>
      <c r="M168" s="455">
        <f>VLOOKUP($A168,'Изменение прайс-листа'!$A$2:$E$798,4,FALSE)</f>
        <v>734</v>
      </c>
      <c r="N168" s="455">
        <f t="shared" si="34"/>
        <v>880.8</v>
      </c>
      <c r="O168" s="455">
        <f t="shared" si="35"/>
        <v>4404</v>
      </c>
      <c r="P168" s="456">
        <f t="shared" si="36"/>
        <v>20258.399999999998</v>
      </c>
      <c r="Q168" s="464"/>
      <c r="R168" s="121">
        <f t="shared" si="37"/>
        <v>0</v>
      </c>
      <c r="S168" s="783">
        <f t="shared" si="24"/>
        <v>0</v>
      </c>
      <c r="T168" s="784">
        <f t="shared" si="25"/>
        <v>0</v>
      </c>
      <c r="U168" s="26"/>
      <c r="V168" s="26"/>
      <c r="W168" s="44">
        <v>24</v>
      </c>
      <c r="X168" s="32">
        <v>568.00800000000004</v>
      </c>
      <c r="Y168" s="44">
        <v>768</v>
      </c>
      <c r="Z168" s="1073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</row>
    <row r="169" spans="1:46" s="8" customFormat="1" ht="31.2">
      <c r="A169" s="380" t="s">
        <v>1580</v>
      </c>
      <c r="B169" s="123" t="s">
        <v>1579</v>
      </c>
      <c r="C169" s="133" t="s">
        <v>1040</v>
      </c>
      <c r="D169" s="133" t="s">
        <v>1018</v>
      </c>
      <c r="E169" s="45" t="s">
        <v>1051</v>
      </c>
      <c r="F169" s="133" t="s">
        <v>1026</v>
      </c>
      <c r="G169" s="112" t="s">
        <v>472</v>
      </c>
      <c r="H169" s="109" t="s">
        <v>447</v>
      </c>
      <c r="I169" s="110" t="s">
        <v>441</v>
      </c>
      <c r="J169" s="19">
        <v>5</v>
      </c>
      <c r="K169" s="57">
        <v>6</v>
      </c>
      <c r="L169" s="45" t="s">
        <v>1038</v>
      </c>
      <c r="M169" s="455">
        <f>VLOOKUP($A169,'Изменение прайс-листа'!$A$2:$E$798,4,FALSE)</f>
        <v>734</v>
      </c>
      <c r="N169" s="455">
        <f t="shared" si="34"/>
        <v>880.8</v>
      </c>
      <c r="O169" s="455">
        <f t="shared" si="35"/>
        <v>4404</v>
      </c>
      <c r="P169" s="456">
        <f t="shared" si="36"/>
        <v>20258.399999999998</v>
      </c>
      <c r="Q169" s="464"/>
      <c r="R169" s="121">
        <f t="shared" si="37"/>
        <v>0</v>
      </c>
      <c r="S169" s="783">
        <f t="shared" si="24"/>
        <v>0</v>
      </c>
      <c r="T169" s="784">
        <f t="shared" si="25"/>
        <v>0</v>
      </c>
      <c r="U169" s="26"/>
      <c r="V169" s="26"/>
      <c r="W169" s="44">
        <v>24</v>
      </c>
      <c r="X169" s="32">
        <v>568.00800000000004</v>
      </c>
      <c r="Y169" s="44">
        <v>768</v>
      </c>
      <c r="Z169" s="1073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</row>
    <row r="170" spans="1:46" s="8" customFormat="1" ht="31.2">
      <c r="A170" s="380" t="s">
        <v>1533</v>
      </c>
      <c r="B170" s="123" t="s">
        <v>1534</v>
      </c>
      <c r="C170" s="133" t="s">
        <v>1040</v>
      </c>
      <c r="D170" s="133" t="s">
        <v>1018</v>
      </c>
      <c r="E170" s="45" t="s">
        <v>1051</v>
      </c>
      <c r="F170" s="133" t="s">
        <v>1026</v>
      </c>
      <c r="G170" s="112" t="s">
        <v>472</v>
      </c>
      <c r="H170" s="109" t="s">
        <v>447</v>
      </c>
      <c r="I170" s="110" t="s">
        <v>441</v>
      </c>
      <c r="J170" s="19">
        <v>5</v>
      </c>
      <c r="K170" s="57">
        <v>6</v>
      </c>
      <c r="L170" s="45" t="s">
        <v>1038</v>
      </c>
      <c r="M170" s="455">
        <f>VLOOKUP($A170,'Изменение прайс-листа'!$A$2:$E$798,4,FALSE)</f>
        <v>734</v>
      </c>
      <c r="N170" s="455">
        <f t="shared" ref="N170:N176" si="38">M170*1.2</f>
        <v>880.8</v>
      </c>
      <c r="O170" s="455">
        <f t="shared" ref="O170:O176" si="39">$N170*$J170</f>
        <v>4404</v>
      </c>
      <c r="P170" s="456">
        <f t="shared" ref="P170:P176" si="40">$N170*$G170</f>
        <v>20258.399999999998</v>
      </c>
      <c r="Q170" s="464"/>
      <c r="R170" s="121">
        <f t="shared" ref="R170:R176" si="41">Q170*P170</f>
        <v>0</v>
      </c>
      <c r="S170" s="783">
        <f t="shared" si="24"/>
        <v>0</v>
      </c>
      <c r="T170" s="784">
        <f t="shared" si="25"/>
        <v>0</v>
      </c>
      <c r="U170" s="26"/>
      <c r="V170" s="26"/>
      <c r="W170" s="44">
        <v>24</v>
      </c>
      <c r="X170" s="32">
        <v>568.00800000000004</v>
      </c>
      <c r="Y170" s="44">
        <v>768</v>
      </c>
      <c r="Z170" s="1073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</row>
    <row r="171" spans="1:46" s="8" customFormat="1" ht="31.2">
      <c r="A171" s="380" t="s">
        <v>1539</v>
      </c>
      <c r="B171" s="123" t="s">
        <v>1540</v>
      </c>
      <c r="C171" s="133" t="s">
        <v>1040</v>
      </c>
      <c r="D171" s="133" t="s">
        <v>1018</v>
      </c>
      <c r="E171" s="45" t="s">
        <v>1051</v>
      </c>
      <c r="F171" s="133" t="s">
        <v>1026</v>
      </c>
      <c r="G171" s="112" t="s">
        <v>472</v>
      </c>
      <c r="H171" s="109" t="s">
        <v>447</v>
      </c>
      <c r="I171" s="110" t="s">
        <v>441</v>
      </c>
      <c r="J171" s="19">
        <v>5</v>
      </c>
      <c r="K171" s="57">
        <v>6</v>
      </c>
      <c r="L171" s="45" t="s">
        <v>1038</v>
      </c>
      <c r="M171" s="455">
        <f>VLOOKUP($A171,'Изменение прайс-листа'!$A$2:$E$798,4,FALSE)</f>
        <v>808</v>
      </c>
      <c r="N171" s="455">
        <f t="shared" si="38"/>
        <v>969.59999999999991</v>
      </c>
      <c r="O171" s="455">
        <f t="shared" si="39"/>
        <v>4848</v>
      </c>
      <c r="P171" s="456">
        <f t="shared" si="40"/>
        <v>22300.799999999999</v>
      </c>
      <c r="Q171" s="464"/>
      <c r="R171" s="121">
        <f t="shared" si="41"/>
        <v>0</v>
      </c>
      <c r="S171" s="783">
        <f t="shared" si="24"/>
        <v>0</v>
      </c>
      <c r="T171" s="784">
        <f t="shared" si="25"/>
        <v>0</v>
      </c>
      <c r="U171" s="26"/>
      <c r="V171" s="26"/>
      <c r="W171" s="44">
        <v>24</v>
      </c>
      <c r="X171" s="32">
        <v>568.00800000000004</v>
      </c>
      <c r="Y171" s="44">
        <v>768</v>
      </c>
      <c r="Z171" s="1073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</row>
    <row r="172" spans="1:46" s="8" customFormat="1" ht="31.2">
      <c r="A172" s="380" t="s">
        <v>1538</v>
      </c>
      <c r="B172" s="123" t="s">
        <v>1551</v>
      </c>
      <c r="C172" s="133" t="s">
        <v>1040</v>
      </c>
      <c r="D172" s="133" t="s">
        <v>1018</v>
      </c>
      <c r="E172" s="45" t="s">
        <v>1051</v>
      </c>
      <c r="F172" s="133" t="s">
        <v>1026</v>
      </c>
      <c r="G172" s="112" t="s">
        <v>472</v>
      </c>
      <c r="H172" s="109" t="s">
        <v>447</v>
      </c>
      <c r="I172" s="110" t="s">
        <v>441</v>
      </c>
      <c r="J172" s="19">
        <v>5</v>
      </c>
      <c r="K172" s="57">
        <v>6</v>
      </c>
      <c r="L172" s="45" t="s">
        <v>1038</v>
      </c>
      <c r="M172" s="455">
        <f>VLOOKUP($A172,'Изменение прайс-листа'!$A$2:$E$798,4,FALSE)</f>
        <v>808</v>
      </c>
      <c r="N172" s="455">
        <f t="shared" si="38"/>
        <v>969.59999999999991</v>
      </c>
      <c r="O172" s="455">
        <f t="shared" si="39"/>
        <v>4848</v>
      </c>
      <c r="P172" s="456">
        <f t="shared" si="40"/>
        <v>22300.799999999999</v>
      </c>
      <c r="Q172" s="464"/>
      <c r="R172" s="121">
        <f t="shared" si="41"/>
        <v>0</v>
      </c>
      <c r="S172" s="783">
        <f t="shared" si="24"/>
        <v>0</v>
      </c>
      <c r="T172" s="784">
        <f t="shared" si="25"/>
        <v>0</v>
      </c>
      <c r="U172" s="26"/>
      <c r="V172" s="26"/>
      <c r="W172" s="44">
        <v>24</v>
      </c>
      <c r="X172" s="32">
        <v>568.00800000000004</v>
      </c>
      <c r="Y172" s="44">
        <v>768</v>
      </c>
      <c r="Z172" s="1073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</row>
    <row r="173" spans="1:46" s="8" customFormat="1" ht="31.2">
      <c r="A173" s="380" t="s">
        <v>1564</v>
      </c>
      <c r="B173" s="123" t="s">
        <v>1563</v>
      </c>
      <c r="C173" s="133" t="s">
        <v>1040</v>
      </c>
      <c r="D173" s="133" t="s">
        <v>1018</v>
      </c>
      <c r="E173" s="45" t="s">
        <v>1051</v>
      </c>
      <c r="F173" s="133" t="s">
        <v>1026</v>
      </c>
      <c r="G173" s="112" t="s">
        <v>472</v>
      </c>
      <c r="H173" s="109" t="s">
        <v>447</v>
      </c>
      <c r="I173" s="110" t="s">
        <v>441</v>
      </c>
      <c r="J173" s="19">
        <v>5</v>
      </c>
      <c r="K173" s="57">
        <v>6</v>
      </c>
      <c r="L173" s="45" t="s">
        <v>1038</v>
      </c>
      <c r="M173" s="455">
        <f>VLOOKUP($A173,'Изменение прайс-листа'!$A$2:$E$798,4,FALSE)</f>
        <v>808</v>
      </c>
      <c r="N173" s="455">
        <f t="shared" si="38"/>
        <v>969.59999999999991</v>
      </c>
      <c r="O173" s="455">
        <f t="shared" si="39"/>
        <v>4848</v>
      </c>
      <c r="P173" s="456">
        <f t="shared" si="40"/>
        <v>22300.799999999999</v>
      </c>
      <c r="Q173" s="464"/>
      <c r="R173" s="121">
        <f t="shared" si="41"/>
        <v>0</v>
      </c>
      <c r="S173" s="783">
        <f t="shared" si="24"/>
        <v>0</v>
      </c>
      <c r="T173" s="784">
        <f t="shared" si="25"/>
        <v>0</v>
      </c>
      <c r="U173" s="26"/>
      <c r="V173" s="26"/>
      <c r="W173" s="44">
        <v>24</v>
      </c>
      <c r="X173" s="32">
        <v>568.00800000000004</v>
      </c>
      <c r="Y173" s="44">
        <v>768</v>
      </c>
      <c r="Z173" s="1073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</row>
    <row r="174" spans="1:46" s="8" customFormat="1" ht="31.2">
      <c r="A174" s="380" t="s">
        <v>1568</v>
      </c>
      <c r="B174" s="123" t="s">
        <v>1567</v>
      </c>
      <c r="C174" s="133" t="s">
        <v>1040</v>
      </c>
      <c r="D174" s="133" t="s">
        <v>1018</v>
      </c>
      <c r="E174" s="45" t="s">
        <v>1051</v>
      </c>
      <c r="F174" s="133" t="s">
        <v>1026</v>
      </c>
      <c r="G174" s="112" t="s">
        <v>472</v>
      </c>
      <c r="H174" s="109" t="s">
        <v>447</v>
      </c>
      <c r="I174" s="110" t="s">
        <v>441</v>
      </c>
      <c r="J174" s="19">
        <v>5</v>
      </c>
      <c r="K174" s="57">
        <v>6</v>
      </c>
      <c r="L174" s="45" t="s">
        <v>1038</v>
      </c>
      <c r="M174" s="455">
        <f>VLOOKUP($A174,'Изменение прайс-листа'!$A$2:$E$798,4,FALSE)</f>
        <v>808</v>
      </c>
      <c r="N174" s="455">
        <f t="shared" si="38"/>
        <v>969.59999999999991</v>
      </c>
      <c r="O174" s="455">
        <f t="shared" si="39"/>
        <v>4848</v>
      </c>
      <c r="P174" s="456">
        <f t="shared" si="40"/>
        <v>22300.799999999999</v>
      </c>
      <c r="Q174" s="464"/>
      <c r="R174" s="121">
        <f t="shared" si="41"/>
        <v>0</v>
      </c>
      <c r="S174" s="783">
        <f t="shared" si="24"/>
        <v>0</v>
      </c>
      <c r="T174" s="784">
        <f t="shared" si="25"/>
        <v>0</v>
      </c>
      <c r="U174" s="26"/>
      <c r="V174" s="26"/>
      <c r="W174" s="44">
        <v>24</v>
      </c>
      <c r="X174" s="32">
        <v>568.00800000000004</v>
      </c>
      <c r="Y174" s="44">
        <v>768</v>
      </c>
      <c r="Z174" s="1073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</row>
    <row r="175" spans="1:46" s="8" customFormat="1" ht="31.2">
      <c r="A175" s="380" t="s">
        <v>1572</v>
      </c>
      <c r="B175" s="123" t="s">
        <v>1571</v>
      </c>
      <c r="C175" s="133" t="s">
        <v>1040</v>
      </c>
      <c r="D175" s="133" t="s">
        <v>1018</v>
      </c>
      <c r="E175" s="45" t="s">
        <v>1051</v>
      </c>
      <c r="F175" s="133" t="s">
        <v>1026</v>
      </c>
      <c r="G175" s="112" t="s">
        <v>472</v>
      </c>
      <c r="H175" s="109" t="s">
        <v>447</v>
      </c>
      <c r="I175" s="110" t="s">
        <v>441</v>
      </c>
      <c r="J175" s="19">
        <v>5</v>
      </c>
      <c r="K175" s="57">
        <v>6</v>
      </c>
      <c r="L175" s="45" t="s">
        <v>1038</v>
      </c>
      <c r="M175" s="455">
        <f>VLOOKUP($A175,'Изменение прайс-листа'!$A$2:$E$798,4,FALSE)</f>
        <v>808</v>
      </c>
      <c r="N175" s="455">
        <f t="shared" si="38"/>
        <v>969.59999999999991</v>
      </c>
      <c r="O175" s="455">
        <f t="shared" si="39"/>
        <v>4848</v>
      </c>
      <c r="P175" s="456">
        <f t="shared" si="40"/>
        <v>22300.799999999999</v>
      </c>
      <c r="Q175" s="464"/>
      <c r="R175" s="121">
        <f t="shared" si="41"/>
        <v>0</v>
      </c>
      <c r="S175" s="783">
        <f t="shared" si="24"/>
        <v>0</v>
      </c>
      <c r="T175" s="784">
        <f t="shared" si="25"/>
        <v>0</v>
      </c>
      <c r="U175" s="26"/>
      <c r="V175" s="26"/>
      <c r="W175" s="44">
        <v>24</v>
      </c>
      <c r="X175" s="32">
        <v>568.00800000000004</v>
      </c>
      <c r="Y175" s="44">
        <v>768</v>
      </c>
      <c r="Z175" s="1073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</row>
    <row r="176" spans="1:46" s="8" customFormat="1" ht="31.2">
      <c r="A176" s="380" t="s">
        <v>1578</v>
      </c>
      <c r="B176" s="123" t="s">
        <v>1577</v>
      </c>
      <c r="C176" s="133" t="s">
        <v>1040</v>
      </c>
      <c r="D176" s="133" t="s">
        <v>1018</v>
      </c>
      <c r="E176" s="45" t="s">
        <v>1051</v>
      </c>
      <c r="F176" s="133" t="s">
        <v>1026</v>
      </c>
      <c r="G176" s="112" t="s">
        <v>472</v>
      </c>
      <c r="H176" s="109" t="s">
        <v>447</v>
      </c>
      <c r="I176" s="110" t="s">
        <v>441</v>
      </c>
      <c r="J176" s="19">
        <v>5</v>
      </c>
      <c r="K176" s="57">
        <v>6</v>
      </c>
      <c r="L176" s="45" t="s">
        <v>1038</v>
      </c>
      <c r="M176" s="455">
        <f>VLOOKUP($A176,'Изменение прайс-листа'!$A$2:$E$798,4,FALSE)</f>
        <v>808</v>
      </c>
      <c r="N176" s="455">
        <f t="shared" si="38"/>
        <v>969.59999999999991</v>
      </c>
      <c r="O176" s="455">
        <f t="shared" si="39"/>
        <v>4848</v>
      </c>
      <c r="P176" s="456">
        <f t="shared" si="40"/>
        <v>22300.799999999999</v>
      </c>
      <c r="Q176" s="464"/>
      <c r="R176" s="121">
        <f t="shared" si="41"/>
        <v>0</v>
      </c>
      <c r="S176" s="783">
        <f t="shared" si="24"/>
        <v>0</v>
      </c>
      <c r="T176" s="784">
        <f t="shared" si="25"/>
        <v>0</v>
      </c>
      <c r="U176" s="26"/>
      <c r="V176" s="26"/>
      <c r="W176" s="44">
        <v>24</v>
      </c>
      <c r="X176" s="32">
        <v>568.00800000000004</v>
      </c>
      <c r="Y176" s="44">
        <v>768</v>
      </c>
      <c r="Z176" s="1073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</row>
    <row r="177" spans="1:61" s="8" customFormat="1" ht="31.2">
      <c r="A177" s="380" t="s">
        <v>1582</v>
      </c>
      <c r="B177" s="123" t="s">
        <v>1581</v>
      </c>
      <c r="C177" s="133" t="s">
        <v>1040</v>
      </c>
      <c r="D177" s="133" t="s">
        <v>1018</v>
      </c>
      <c r="E177" s="45" t="s">
        <v>1051</v>
      </c>
      <c r="F177" s="133" t="s">
        <v>1026</v>
      </c>
      <c r="G177" s="112" t="s">
        <v>472</v>
      </c>
      <c r="H177" s="109" t="s">
        <v>447</v>
      </c>
      <c r="I177" s="110" t="s">
        <v>441</v>
      </c>
      <c r="J177" s="19">
        <v>5</v>
      </c>
      <c r="K177" s="57">
        <v>6</v>
      </c>
      <c r="L177" s="45" t="s">
        <v>1038</v>
      </c>
      <c r="M177" s="455">
        <f>VLOOKUP($A177,'Изменение прайс-листа'!$A$2:$E$798,4,FALSE)</f>
        <v>808</v>
      </c>
      <c r="N177" s="455">
        <f t="shared" si="34"/>
        <v>969.59999999999991</v>
      </c>
      <c r="O177" s="455">
        <f t="shared" si="35"/>
        <v>4848</v>
      </c>
      <c r="P177" s="456">
        <f t="shared" si="36"/>
        <v>22300.799999999999</v>
      </c>
      <c r="Q177" s="464"/>
      <c r="R177" s="121">
        <f t="shared" si="37"/>
        <v>0</v>
      </c>
      <c r="S177" s="783">
        <f t="shared" si="24"/>
        <v>0</v>
      </c>
      <c r="T177" s="784">
        <f t="shared" si="25"/>
        <v>0</v>
      </c>
      <c r="U177" s="26"/>
      <c r="V177" s="26"/>
      <c r="W177" s="44">
        <v>24</v>
      </c>
      <c r="X177" s="32">
        <v>568.00800000000004</v>
      </c>
      <c r="Y177" s="44">
        <v>768</v>
      </c>
      <c r="Z177" s="1083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</row>
    <row r="178" spans="1:61" s="8" customFormat="1" ht="48" customHeight="1">
      <c r="A178" s="380" t="s">
        <v>890</v>
      </c>
      <c r="B178" s="123" t="s">
        <v>891</v>
      </c>
      <c r="C178" s="53" t="s">
        <v>1040</v>
      </c>
      <c r="D178" s="53" t="s">
        <v>1018</v>
      </c>
      <c r="E178" s="125" t="s">
        <v>1063</v>
      </c>
      <c r="F178" s="53" t="s">
        <v>1026</v>
      </c>
      <c r="G178" s="108">
        <v>15</v>
      </c>
      <c r="H178" s="109" t="s">
        <v>447</v>
      </c>
      <c r="I178" s="110" t="s">
        <v>441</v>
      </c>
      <c r="J178" s="20">
        <v>0.16</v>
      </c>
      <c r="K178" s="36">
        <v>0.4</v>
      </c>
      <c r="L178" s="125" t="s">
        <v>1038</v>
      </c>
      <c r="M178" s="455">
        <f>VLOOKUP($A178,'Изменение прайс-листа'!$A$2:$E$798,4,FALSE)</f>
        <v>2224</v>
      </c>
      <c r="N178" s="455">
        <f>M178*1.2</f>
        <v>2668.7999999999997</v>
      </c>
      <c r="O178" s="455">
        <f>$N178*$J178</f>
        <v>427.00799999999998</v>
      </c>
      <c r="P178" s="456">
        <f>$N178*$G178</f>
        <v>40031.999999999993</v>
      </c>
      <c r="Q178" s="464"/>
      <c r="R178" s="121">
        <f>Q178*P178</f>
        <v>0</v>
      </c>
      <c r="S178" s="783">
        <f t="shared" si="24"/>
        <v>0</v>
      </c>
      <c r="T178" s="784">
        <f t="shared" si="25"/>
        <v>0</v>
      </c>
      <c r="U178" s="26"/>
      <c r="V178" s="26"/>
      <c r="W178" s="44">
        <v>24</v>
      </c>
      <c r="X178" s="32">
        <v>375.84000000000003</v>
      </c>
      <c r="Y178" s="44">
        <v>792</v>
      </c>
      <c r="Z178" s="60" t="s">
        <v>892</v>
      </c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</row>
    <row r="179" spans="1:61" s="11" customFormat="1" ht="40.35" customHeight="1">
      <c r="A179" s="380" t="s">
        <v>858</v>
      </c>
      <c r="B179" s="123" t="s">
        <v>1954</v>
      </c>
      <c r="C179" s="126" t="s">
        <v>1041</v>
      </c>
      <c r="D179" s="126" t="s">
        <v>1018</v>
      </c>
      <c r="E179" s="18" t="s">
        <v>1051</v>
      </c>
      <c r="F179" s="126" t="s">
        <v>1027</v>
      </c>
      <c r="G179" s="108">
        <v>25</v>
      </c>
      <c r="H179" s="109" t="s">
        <v>447</v>
      </c>
      <c r="I179" s="110" t="s">
        <v>441</v>
      </c>
      <c r="J179" s="19">
        <v>1.9</v>
      </c>
      <c r="K179" s="22">
        <v>1.9</v>
      </c>
      <c r="L179" s="18" t="s">
        <v>1038</v>
      </c>
      <c r="M179" s="457">
        <f>VLOOKUP($A179,'Изменение прайс-листа'!$A$2:$E$798,4,FALSE)</f>
        <v>258</v>
      </c>
      <c r="N179" s="455">
        <f t="shared" ref="N179:N186" si="42">M179*1.2</f>
        <v>309.59999999999997</v>
      </c>
      <c r="O179" s="455">
        <f t="shared" ref="O179:O186" si="43">$N179*$J179</f>
        <v>588.2399999999999</v>
      </c>
      <c r="P179" s="456">
        <f t="shared" ref="P179:P186" si="44">$N179*$G179</f>
        <v>7739.9999999999991</v>
      </c>
      <c r="Q179" s="464"/>
      <c r="R179" s="121">
        <f t="shared" ref="R179:R186" si="45">Q179*P179</f>
        <v>0</v>
      </c>
      <c r="S179" s="783">
        <f t="shared" si="24"/>
        <v>0</v>
      </c>
      <c r="T179" s="784">
        <f t="shared" si="25"/>
        <v>0</v>
      </c>
      <c r="U179" s="25" t="s">
        <v>1034</v>
      </c>
      <c r="V179" s="25" t="s">
        <v>1034</v>
      </c>
      <c r="W179" s="44">
        <v>24</v>
      </c>
      <c r="X179" s="32">
        <v>616.20000000000005</v>
      </c>
      <c r="Y179" s="44">
        <v>720</v>
      </c>
      <c r="Z179" s="1072" t="s">
        <v>1641</v>
      </c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</row>
    <row r="180" spans="1:61" s="11" customFormat="1" ht="40.35" customHeight="1">
      <c r="A180" s="380" t="s">
        <v>859</v>
      </c>
      <c r="B180" s="123" t="s">
        <v>1955</v>
      </c>
      <c r="C180" s="126" t="s">
        <v>1041</v>
      </c>
      <c r="D180" s="126" t="s">
        <v>1018</v>
      </c>
      <c r="E180" s="18" t="s">
        <v>1051</v>
      </c>
      <c r="F180" s="126" t="s">
        <v>1027</v>
      </c>
      <c r="G180" s="108">
        <v>25</v>
      </c>
      <c r="H180" s="109" t="s">
        <v>447</v>
      </c>
      <c r="I180" s="110" t="s">
        <v>441</v>
      </c>
      <c r="J180" s="19">
        <v>1.9</v>
      </c>
      <c r="K180" s="22">
        <v>1.9</v>
      </c>
      <c r="L180" s="18" t="s">
        <v>1038</v>
      </c>
      <c r="M180" s="457">
        <f>M179+'7. Надбавки'!$C$5</f>
        <v>304</v>
      </c>
      <c r="N180" s="455">
        <f t="shared" si="42"/>
        <v>364.8</v>
      </c>
      <c r="O180" s="455">
        <f t="shared" si="43"/>
        <v>693.12</v>
      </c>
      <c r="P180" s="456">
        <f t="shared" si="44"/>
        <v>9120</v>
      </c>
      <c r="Q180" s="497"/>
      <c r="R180" s="121">
        <f t="shared" si="45"/>
        <v>0</v>
      </c>
      <c r="S180" s="783">
        <f t="shared" si="24"/>
        <v>0</v>
      </c>
      <c r="T180" s="784">
        <f t="shared" si="25"/>
        <v>0</v>
      </c>
      <c r="U180" s="26"/>
      <c r="V180" s="25"/>
      <c r="W180" s="44">
        <v>24</v>
      </c>
      <c r="X180" s="32">
        <v>616.20000000000005</v>
      </c>
      <c r="Y180" s="44">
        <v>720</v>
      </c>
      <c r="Z180" s="1073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</row>
    <row r="181" spans="1:61" s="11" customFormat="1" ht="40.35" customHeight="1">
      <c r="A181" s="380" t="s">
        <v>860</v>
      </c>
      <c r="B181" s="123" t="s">
        <v>1956</v>
      </c>
      <c r="C181" s="126" t="s">
        <v>1041</v>
      </c>
      <c r="D181" s="126" t="s">
        <v>1018</v>
      </c>
      <c r="E181" s="18" t="s">
        <v>1051</v>
      </c>
      <c r="F181" s="126" t="s">
        <v>1027</v>
      </c>
      <c r="G181" s="108">
        <v>25</v>
      </c>
      <c r="H181" s="109" t="s">
        <v>447</v>
      </c>
      <c r="I181" s="110" t="s">
        <v>441</v>
      </c>
      <c r="J181" s="20">
        <v>2.4</v>
      </c>
      <c r="K181" s="36">
        <v>2.5</v>
      </c>
      <c r="L181" s="18" t="s">
        <v>1038</v>
      </c>
      <c r="M181" s="457">
        <f>VLOOKUP($A181,'Изменение прайс-листа'!$A$2:$E$798,4,FALSE)</f>
        <v>258</v>
      </c>
      <c r="N181" s="455">
        <f t="shared" si="42"/>
        <v>309.59999999999997</v>
      </c>
      <c r="O181" s="455">
        <f t="shared" si="43"/>
        <v>743.03999999999985</v>
      </c>
      <c r="P181" s="456">
        <f t="shared" si="44"/>
        <v>7739.9999999999991</v>
      </c>
      <c r="Q181" s="464"/>
      <c r="R181" s="121">
        <f t="shared" si="45"/>
        <v>0</v>
      </c>
      <c r="S181" s="783">
        <f t="shared" si="24"/>
        <v>0</v>
      </c>
      <c r="T181" s="784">
        <f t="shared" si="25"/>
        <v>0</v>
      </c>
      <c r="U181" s="25" t="s">
        <v>1034</v>
      </c>
      <c r="V181" s="25" t="s">
        <v>1034</v>
      </c>
      <c r="W181" s="44">
        <v>24</v>
      </c>
      <c r="X181" s="32">
        <v>616.20000000000005</v>
      </c>
      <c r="Y181" s="44">
        <v>720</v>
      </c>
      <c r="Z181" s="1073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</row>
    <row r="182" spans="1:61" s="11" customFormat="1" ht="40.35" customHeight="1">
      <c r="A182" s="380" t="s">
        <v>861</v>
      </c>
      <c r="B182" s="123" t="s">
        <v>1957</v>
      </c>
      <c r="C182" s="126" t="s">
        <v>1041</v>
      </c>
      <c r="D182" s="126" t="s">
        <v>1018</v>
      </c>
      <c r="E182" s="18" t="s">
        <v>1051</v>
      </c>
      <c r="F182" s="126" t="s">
        <v>1027</v>
      </c>
      <c r="G182" s="108">
        <v>25</v>
      </c>
      <c r="H182" s="109" t="s">
        <v>447</v>
      </c>
      <c r="I182" s="110" t="s">
        <v>441</v>
      </c>
      <c r="J182" s="20">
        <v>2.4</v>
      </c>
      <c r="K182" s="36">
        <v>2.5</v>
      </c>
      <c r="L182" s="18" t="s">
        <v>1038</v>
      </c>
      <c r="M182" s="457">
        <f>M181+'7. Надбавки'!$C$5</f>
        <v>304</v>
      </c>
      <c r="N182" s="455">
        <f t="shared" si="42"/>
        <v>364.8</v>
      </c>
      <c r="O182" s="455">
        <f t="shared" si="43"/>
        <v>875.52</v>
      </c>
      <c r="P182" s="456">
        <f t="shared" si="44"/>
        <v>9120</v>
      </c>
      <c r="Q182" s="497"/>
      <c r="R182" s="121">
        <f t="shared" si="45"/>
        <v>0</v>
      </c>
      <c r="S182" s="783">
        <f t="shared" si="24"/>
        <v>0</v>
      </c>
      <c r="T182" s="784">
        <f t="shared" si="25"/>
        <v>0</v>
      </c>
      <c r="U182" s="55"/>
      <c r="V182" s="25"/>
      <c r="W182" s="44">
        <v>24</v>
      </c>
      <c r="X182" s="32">
        <v>616.20000000000005</v>
      </c>
      <c r="Y182" s="44">
        <v>720</v>
      </c>
      <c r="Z182" s="1073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</row>
    <row r="183" spans="1:61" s="11" customFormat="1" ht="40.35" customHeight="1">
      <c r="A183" s="380" t="s">
        <v>862</v>
      </c>
      <c r="B183" s="123" t="s">
        <v>1958</v>
      </c>
      <c r="C183" s="126" t="s">
        <v>1041</v>
      </c>
      <c r="D183" s="126" t="s">
        <v>1018</v>
      </c>
      <c r="E183" s="18" t="s">
        <v>1051</v>
      </c>
      <c r="F183" s="126" t="s">
        <v>1027</v>
      </c>
      <c r="G183" s="108">
        <v>25</v>
      </c>
      <c r="H183" s="109" t="s">
        <v>447</v>
      </c>
      <c r="I183" s="110" t="s">
        <v>441</v>
      </c>
      <c r="J183" s="20">
        <v>3.1</v>
      </c>
      <c r="K183" s="36">
        <v>3.2</v>
      </c>
      <c r="L183" s="18" t="s">
        <v>1038</v>
      </c>
      <c r="M183" s="457">
        <f>VLOOKUP($A183,'Изменение прайс-листа'!$A$2:$E$798,4,FALSE)</f>
        <v>258</v>
      </c>
      <c r="N183" s="455">
        <f t="shared" si="42"/>
        <v>309.59999999999997</v>
      </c>
      <c r="O183" s="455">
        <f t="shared" si="43"/>
        <v>959.75999999999988</v>
      </c>
      <c r="P183" s="456">
        <f t="shared" si="44"/>
        <v>7739.9999999999991</v>
      </c>
      <c r="Q183" s="464"/>
      <c r="R183" s="121">
        <f t="shared" si="45"/>
        <v>0</v>
      </c>
      <c r="S183" s="783">
        <f t="shared" si="24"/>
        <v>0</v>
      </c>
      <c r="T183" s="784">
        <f t="shared" si="25"/>
        <v>0</v>
      </c>
      <c r="U183" s="25" t="s">
        <v>1034</v>
      </c>
      <c r="V183" s="25" t="s">
        <v>1034</v>
      </c>
      <c r="W183" s="44">
        <v>24</v>
      </c>
      <c r="X183" s="32">
        <v>616.20000000000005</v>
      </c>
      <c r="Y183" s="44">
        <v>720</v>
      </c>
      <c r="Z183" s="1073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</row>
    <row r="184" spans="1:61" s="11" customFormat="1" ht="40.35" customHeight="1">
      <c r="A184" s="380" t="s">
        <v>863</v>
      </c>
      <c r="B184" s="123" t="s">
        <v>1959</v>
      </c>
      <c r="C184" s="126" t="s">
        <v>1041</v>
      </c>
      <c r="D184" s="126" t="s">
        <v>1018</v>
      </c>
      <c r="E184" s="18" t="s">
        <v>1051</v>
      </c>
      <c r="F184" s="126" t="s">
        <v>1027</v>
      </c>
      <c r="G184" s="108">
        <v>25</v>
      </c>
      <c r="H184" s="109" t="s">
        <v>447</v>
      </c>
      <c r="I184" s="110" t="s">
        <v>441</v>
      </c>
      <c r="J184" s="20">
        <v>3.1</v>
      </c>
      <c r="K184" s="36">
        <v>3.2</v>
      </c>
      <c r="L184" s="18" t="s">
        <v>1038</v>
      </c>
      <c r="M184" s="457">
        <f>M183+'7. Надбавки'!$C$5</f>
        <v>304</v>
      </c>
      <c r="N184" s="455">
        <f t="shared" si="42"/>
        <v>364.8</v>
      </c>
      <c r="O184" s="455">
        <f t="shared" si="43"/>
        <v>1130.8800000000001</v>
      </c>
      <c r="P184" s="456">
        <f t="shared" si="44"/>
        <v>9120</v>
      </c>
      <c r="Q184" s="497"/>
      <c r="R184" s="121">
        <f t="shared" si="45"/>
        <v>0</v>
      </c>
      <c r="S184" s="783">
        <f t="shared" si="24"/>
        <v>0</v>
      </c>
      <c r="T184" s="784">
        <f t="shared" si="25"/>
        <v>0</v>
      </c>
      <c r="U184" s="55"/>
      <c r="V184" s="55"/>
      <c r="W184" s="44">
        <v>24</v>
      </c>
      <c r="X184" s="32">
        <v>616.20000000000005</v>
      </c>
      <c r="Y184" s="44">
        <v>720</v>
      </c>
      <c r="Z184" s="1083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</row>
    <row r="185" spans="1:61" ht="54" customHeight="1">
      <c r="A185" s="380" t="s">
        <v>864</v>
      </c>
      <c r="B185" s="123" t="s">
        <v>1960</v>
      </c>
      <c r="C185" s="126" t="s">
        <v>1041</v>
      </c>
      <c r="D185" s="126" t="s">
        <v>1018</v>
      </c>
      <c r="E185" s="18" t="s">
        <v>1051</v>
      </c>
      <c r="F185" s="126" t="s">
        <v>1027</v>
      </c>
      <c r="G185" s="108">
        <v>25</v>
      </c>
      <c r="H185" s="109" t="s">
        <v>447</v>
      </c>
      <c r="I185" s="110" t="s">
        <v>441</v>
      </c>
      <c r="J185" s="20">
        <v>3</v>
      </c>
      <c r="K185" s="36">
        <v>3.1</v>
      </c>
      <c r="L185" s="18" t="s">
        <v>1038</v>
      </c>
      <c r="M185" s="457">
        <f>VLOOKUP($A185,'Изменение прайс-листа'!$A$2:$E$798,4,FALSE)</f>
        <v>258</v>
      </c>
      <c r="N185" s="455">
        <f t="shared" si="42"/>
        <v>309.59999999999997</v>
      </c>
      <c r="O185" s="455">
        <f t="shared" si="43"/>
        <v>928.8</v>
      </c>
      <c r="P185" s="456">
        <f t="shared" si="44"/>
        <v>7739.9999999999991</v>
      </c>
      <c r="Q185" s="464"/>
      <c r="R185" s="121">
        <f t="shared" si="45"/>
        <v>0</v>
      </c>
      <c r="S185" s="783">
        <f t="shared" si="24"/>
        <v>0</v>
      </c>
      <c r="T185" s="784">
        <f t="shared" si="25"/>
        <v>0</v>
      </c>
      <c r="U185" s="25" t="s">
        <v>1034</v>
      </c>
      <c r="V185" s="55"/>
      <c r="W185" s="44">
        <v>24</v>
      </c>
      <c r="X185" s="32">
        <v>616.20000000000005</v>
      </c>
      <c r="Y185" s="44">
        <v>720</v>
      </c>
      <c r="Z185" s="1073" t="s">
        <v>1840</v>
      </c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</row>
    <row r="186" spans="1:61" s="1" customFormat="1" ht="54" customHeight="1">
      <c r="A186" s="380" t="s">
        <v>865</v>
      </c>
      <c r="B186" s="123" t="s">
        <v>1961</v>
      </c>
      <c r="C186" s="126" t="s">
        <v>1041</v>
      </c>
      <c r="D186" s="126" t="s">
        <v>1018</v>
      </c>
      <c r="E186" s="18" t="s">
        <v>1051</v>
      </c>
      <c r="F186" s="126" t="s">
        <v>1027</v>
      </c>
      <c r="G186" s="108">
        <v>25</v>
      </c>
      <c r="H186" s="109" t="s">
        <v>447</v>
      </c>
      <c r="I186" s="110" t="s">
        <v>441</v>
      </c>
      <c r="J186" s="20">
        <v>3</v>
      </c>
      <c r="K186" s="36">
        <v>3.1</v>
      </c>
      <c r="L186" s="18" t="s">
        <v>1038</v>
      </c>
      <c r="M186" s="457">
        <f>M185+'7. Надбавки'!$C$5</f>
        <v>304</v>
      </c>
      <c r="N186" s="455">
        <f t="shared" si="42"/>
        <v>364.8</v>
      </c>
      <c r="O186" s="455">
        <f t="shared" si="43"/>
        <v>1094.4000000000001</v>
      </c>
      <c r="P186" s="456">
        <f t="shared" si="44"/>
        <v>9120</v>
      </c>
      <c r="Q186" s="497"/>
      <c r="R186" s="121">
        <f t="shared" si="45"/>
        <v>0</v>
      </c>
      <c r="S186" s="783">
        <f t="shared" si="24"/>
        <v>0</v>
      </c>
      <c r="T186" s="784">
        <f t="shared" si="25"/>
        <v>0</v>
      </c>
      <c r="U186" s="55"/>
      <c r="V186" s="55"/>
      <c r="W186" s="44">
        <v>24</v>
      </c>
      <c r="X186" s="32">
        <v>616.20000000000005</v>
      </c>
      <c r="Y186" s="44">
        <v>720</v>
      </c>
      <c r="Z186" s="1083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</row>
    <row r="187" spans="1:61" s="8" customFormat="1" ht="35.1" customHeight="1">
      <c r="A187" s="380" t="s">
        <v>381</v>
      </c>
      <c r="B187" s="124" t="s">
        <v>382</v>
      </c>
      <c r="C187" s="129" t="s">
        <v>1040</v>
      </c>
      <c r="D187" s="126" t="s">
        <v>1018</v>
      </c>
      <c r="E187" s="18" t="s">
        <v>1051</v>
      </c>
      <c r="F187" s="126" t="s">
        <v>1027</v>
      </c>
      <c r="G187" s="108">
        <v>25</v>
      </c>
      <c r="H187" s="109" t="s">
        <v>447</v>
      </c>
      <c r="I187" s="110" t="s">
        <v>441</v>
      </c>
      <c r="J187" s="17">
        <v>2</v>
      </c>
      <c r="K187" s="22">
        <v>2.1</v>
      </c>
      <c r="L187" s="18" t="s">
        <v>1038</v>
      </c>
      <c r="M187" s="455">
        <f>VLOOKUP($A187,'Изменение прайс-листа'!$A$2:$E$798,4,FALSE)</f>
        <v>612</v>
      </c>
      <c r="N187" s="455">
        <f t="shared" si="34"/>
        <v>734.4</v>
      </c>
      <c r="O187" s="455">
        <f t="shared" si="35"/>
        <v>1468.8</v>
      </c>
      <c r="P187" s="456">
        <f t="shared" si="36"/>
        <v>18360</v>
      </c>
      <c r="Q187" s="464"/>
      <c r="R187" s="121">
        <f t="shared" si="37"/>
        <v>0</v>
      </c>
      <c r="S187" s="783">
        <f t="shared" si="24"/>
        <v>0</v>
      </c>
      <c r="T187" s="784">
        <f t="shared" si="25"/>
        <v>0</v>
      </c>
      <c r="U187" s="26"/>
      <c r="V187" s="26"/>
      <c r="W187" s="44">
        <v>24</v>
      </c>
      <c r="X187" s="32">
        <v>616.20000000000005</v>
      </c>
      <c r="Y187" s="44">
        <v>696</v>
      </c>
      <c r="Z187" s="1076" t="s">
        <v>1640</v>
      </c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</row>
    <row r="188" spans="1:61" s="8" customFormat="1" ht="35.1" customHeight="1">
      <c r="A188" s="380" t="s">
        <v>383</v>
      </c>
      <c r="B188" s="124" t="s">
        <v>816</v>
      </c>
      <c r="C188" s="129" t="s">
        <v>1040</v>
      </c>
      <c r="D188" s="126" t="s">
        <v>1018</v>
      </c>
      <c r="E188" s="18" t="s">
        <v>1051</v>
      </c>
      <c r="F188" s="126" t="s">
        <v>1027</v>
      </c>
      <c r="G188" s="108">
        <v>25</v>
      </c>
      <c r="H188" s="109" t="s">
        <v>447</v>
      </c>
      <c r="I188" s="110" t="s">
        <v>441</v>
      </c>
      <c r="J188" s="19">
        <v>2</v>
      </c>
      <c r="K188" s="22">
        <v>2.1</v>
      </c>
      <c r="L188" s="18" t="s">
        <v>1038</v>
      </c>
      <c r="M188" s="457">
        <f>M187+'7. Надбавки'!$C$5</f>
        <v>658</v>
      </c>
      <c r="N188" s="455">
        <f t="shared" si="34"/>
        <v>789.6</v>
      </c>
      <c r="O188" s="455">
        <f t="shared" si="35"/>
        <v>1579.2</v>
      </c>
      <c r="P188" s="456">
        <f t="shared" si="36"/>
        <v>19740</v>
      </c>
      <c r="Q188" s="497"/>
      <c r="R188" s="121">
        <f t="shared" si="37"/>
        <v>0</v>
      </c>
      <c r="S188" s="783">
        <f t="shared" si="24"/>
        <v>0</v>
      </c>
      <c r="T188" s="784">
        <f t="shared" si="25"/>
        <v>0</v>
      </c>
      <c r="U188" s="26"/>
      <c r="V188" s="26"/>
      <c r="W188" s="44">
        <v>24</v>
      </c>
      <c r="X188" s="32">
        <v>616.20000000000005</v>
      </c>
      <c r="Y188" s="44">
        <v>696</v>
      </c>
      <c r="Z188" s="1076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</row>
    <row r="189" spans="1:61" s="8" customFormat="1" ht="35.1" customHeight="1">
      <c r="A189" s="380" t="s">
        <v>384</v>
      </c>
      <c r="B189" s="123" t="s">
        <v>496</v>
      </c>
      <c r="C189" s="129" t="s">
        <v>1040</v>
      </c>
      <c r="D189" s="126" t="s">
        <v>1018</v>
      </c>
      <c r="E189" s="18" t="s">
        <v>1051</v>
      </c>
      <c r="F189" s="126" t="s">
        <v>1027</v>
      </c>
      <c r="G189" s="108">
        <v>25</v>
      </c>
      <c r="H189" s="109" t="s">
        <v>447</v>
      </c>
      <c r="I189" s="110" t="s">
        <v>441</v>
      </c>
      <c r="J189" s="17">
        <v>2.2999999999999998</v>
      </c>
      <c r="K189" s="22">
        <v>2.4</v>
      </c>
      <c r="L189" s="18" t="s">
        <v>1038</v>
      </c>
      <c r="M189" s="455">
        <f>VLOOKUP($A189,'Изменение прайс-листа'!$A$2:$E$798,4,FALSE)</f>
        <v>612</v>
      </c>
      <c r="N189" s="455">
        <f t="shared" si="34"/>
        <v>734.4</v>
      </c>
      <c r="O189" s="455">
        <f t="shared" si="35"/>
        <v>1689.12</v>
      </c>
      <c r="P189" s="456">
        <f t="shared" si="36"/>
        <v>18360</v>
      </c>
      <c r="Q189" s="464"/>
      <c r="R189" s="121">
        <f t="shared" si="37"/>
        <v>0</v>
      </c>
      <c r="S189" s="783">
        <f t="shared" si="24"/>
        <v>0</v>
      </c>
      <c r="T189" s="784">
        <f t="shared" si="25"/>
        <v>0</v>
      </c>
      <c r="U189" s="26"/>
      <c r="V189" s="26"/>
      <c r="W189" s="44">
        <v>24</v>
      </c>
      <c r="X189" s="32">
        <v>616.20000000000005</v>
      </c>
      <c r="Y189" s="44">
        <v>696</v>
      </c>
      <c r="Z189" s="1076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</row>
    <row r="190" spans="1:61" s="8" customFormat="1" ht="35.1" customHeight="1">
      <c r="A190" s="380" t="s">
        <v>497</v>
      </c>
      <c r="B190" s="123" t="s">
        <v>5</v>
      </c>
      <c r="C190" s="129" t="s">
        <v>1040</v>
      </c>
      <c r="D190" s="126" t="s">
        <v>1018</v>
      </c>
      <c r="E190" s="18" t="s">
        <v>1051</v>
      </c>
      <c r="F190" s="126" t="s">
        <v>1027</v>
      </c>
      <c r="G190" s="108">
        <v>25</v>
      </c>
      <c r="H190" s="109" t="s">
        <v>447</v>
      </c>
      <c r="I190" s="110" t="s">
        <v>441</v>
      </c>
      <c r="J190" s="17">
        <v>2.2999999999999998</v>
      </c>
      <c r="K190" s="22">
        <v>2.4</v>
      </c>
      <c r="L190" s="18" t="s">
        <v>1038</v>
      </c>
      <c r="M190" s="457">
        <f>M189+'7. Надбавки'!$C$5</f>
        <v>658</v>
      </c>
      <c r="N190" s="455">
        <f t="shared" si="34"/>
        <v>789.6</v>
      </c>
      <c r="O190" s="455">
        <f t="shared" si="35"/>
        <v>1816.08</v>
      </c>
      <c r="P190" s="456">
        <f t="shared" si="36"/>
        <v>19740</v>
      </c>
      <c r="Q190" s="497"/>
      <c r="R190" s="121">
        <f t="shared" si="37"/>
        <v>0</v>
      </c>
      <c r="S190" s="783">
        <f t="shared" si="24"/>
        <v>0</v>
      </c>
      <c r="T190" s="784">
        <f t="shared" si="25"/>
        <v>0</v>
      </c>
      <c r="U190" s="26"/>
      <c r="V190" s="26"/>
      <c r="W190" s="44">
        <v>24</v>
      </c>
      <c r="X190" s="32">
        <v>616.20000000000005</v>
      </c>
      <c r="Y190" s="44">
        <v>696</v>
      </c>
      <c r="Z190" s="1076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</row>
    <row r="191" spans="1:61" s="8" customFormat="1" ht="35.1" customHeight="1">
      <c r="A191" s="380" t="s">
        <v>757</v>
      </c>
      <c r="B191" s="123" t="s">
        <v>758</v>
      </c>
      <c r="C191" s="129" t="s">
        <v>1040</v>
      </c>
      <c r="D191" s="126" t="s">
        <v>1018</v>
      </c>
      <c r="E191" s="18" t="s">
        <v>1051</v>
      </c>
      <c r="F191" s="126" t="s">
        <v>1027</v>
      </c>
      <c r="G191" s="108">
        <v>25</v>
      </c>
      <c r="H191" s="109" t="s">
        <v>447</v>
      </c>
      <c r="I191" s="110" t="s">
        <v>441</v>
      </c>
      <c r="J191" s="17">
        <v>3</v>
      </c>
      <c r="K191" s="22">
        <v>3.1</v>
      </c>
      <c r="L191" s="18" t="s">
        <v>1038</v>
      </c>
      <c r="M191" s="455">
        <f>VLOOKUP($A191,'Изменение прайс-листа'!$A$2:$E$798,4,FALSE)</f>
        <v>612</v>
      </c>
      <c r="N191" s="455">
        <f t="shared" si="34"/>
        <v>734.4</v>
      </c>
      <c r="O191" s="455">
        <f t="shared" si="35"/>
        <v>2203.1999999999998</v>
      </c>
      <c r="P191" s="456">
        <f t="shared" si="36"/>
        <v>18360</v>
      </c>
      <c r="Q191" s="464"/>
      <c r="R191" s="121">
        <f t="shared" si="37"/>
        <v>0</v>
      </c>
      <c r="S191" s="783">
        <f t="shared" si="24"/>
        <v>0</v>
      </c>
      <c r="T191" s="784">
        <f t="shared" si="25"/>
        <v>0</v>
      </c>
      <c r="U191" s="26"/>
      <c r="V191" s="26"/>
      <c r="W191" s="44">
        <v>24</v>
      </c>
      <c r="X191" s="32">
        <v>616.20000000000005</v>
      </c>
      <c r="Y191" s="44">
        <v>696</v>
      </c>
      <c r="Z191" s="1076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</row>
    <row r="192" spans="1:61" s="8" customFormat="1" ht="35.1" customHeight="1">
      <c r="A192" s="380" t="s">
        <v>759</v>
      </c>
      <c r="B192" s="123" t="s">
        <v>4</v>
      </c>
      <c r="C192" s="129" t="s">
        <v>1040</v>
      </c>
      <c r="D192" s="126" t="s">
        <v>1018</v>
      </c>
      <c r="E192" s="18" t="s">
        <v>1051</v>
      </c>
      <c r="F192" s="126" t="s">
        <v>1027</v>
      </c>
      <c r="G192" s="108">
        <v>25</v>
      </c>
      <c r="H192" s="109" t="s">
        <v>447</v>
      </c>
      <c r="I192" s="110" t="s">
        <v>441</v>
      </c>
      <c r="J192" s="19">
        <v>3</v>
      </c>
      <c r="K192" s="22">
        <v>3.1</v>
      </c>
      <c r="L192" s="18" t="s">
        <v>1038</v>
      </c>
      <c r="M192" s="457">
        <f>M191+'7. Надбавки'!$C$5</f>
        <v>658</v>
      </c>
      <c r="N192" s="455">
        <f t="shared" si="34"/>
        <v>789.6</v>
      </c>
      <c r="O192" s="455">
        <f t="shared" si="35"/>
        <v>2368.8000000000002</v>
      </c>
      <c r="P192" s="456">
        <f t="shared" si="36"/>
        <v>19740</v>
      </c>
      <c r="Q192" s="497"/>
      <c r="R192" s="121">
        <f t="shared" si="37"/>
        <v>0</v>
      </c>
      <c r="S192" s="783">
        <f t="shared" si="24"/>
        <v>0</v>
      </c>
      <c r="T192" s="784">
        <f t="shared" si="25"/>
        <v>0</v>
      </c>
      <c r="U192" s="26"/>
      <c r="V192" s="26"/>
      <c r="W192" s="44">
        <v>24</v>
      </c>
      <c r="X192" s="32">
        <v>616.20000000000005</v>
      </c>
      <c r="Y192" s="44">
        <v>696</v>
      </c>
      <c r="Z192" s="1076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</row>
    <row r="193" spans="1:46" s="8" customFormat="1" ht="35.1" customHeight="1">
      <c r="A193" s="380" t="s">
        <v>760</v>
      </c>
      <c r="B193" s="123" t="s">
        <v>761</v>
      </c>
      <c r="C193" s="129" t="s">
        <v>1040</v>
      </c>
      <c r="D193" s="126" t="s">
        <v>1018</v>
      </c>
      <c r="E193" s="18" t="s">
        <v>1051</v>
      </c>
      <c r="F193" s="126" t="s">
        <v>1027</v>
      </c>
      <c r="G193" s="108">
        <v>25</v>
      </c>
      <c r="H193" s="109" t="s">
        <v>447</v>
      </c>
      <c r="I193" s="110" t="s">
        <v>441</v>
      </c>
      <c r="J193" s="17">
        <v>4.3</v>
      </c>
      <c r="K193" s="22">
        <v>4.4000000000000004</v>
      </c>
      <c r="L193" s="18" t="s">
        <v>1038</v>
      </c>
      <c r="M193" s="455">
        <f>VLOOKUP($A193,'Изменение прайс-листа'!$A$2:$E$798,4,FALSE)</f>
        <v>612</v>
      </c>
      <c r="N193" s="455">
        <f t="shared" si="34"/>
        <v>734.4</v>
      </c>
      <c r="O193" s="455">
        <f t="shared" si="35"/>
        <v>3157.9199999999996</v>
      </c>
      <c r="P193" s="456">
        <f t="shared" si="36"/>
        <v>18360</v>
      </c>
      <c r="Q193" s="464"/>
      <c r="R193" s="121">
        <f t="shared" si="37"/>
        <v>0</v>
      </c>
      <c r="S193" s="783">
        <f t="shared" si="24"/>
        <v>0</v>
      </c>
      <c r="T193" s="784">
        <f t="shared" si="25"/>
        <v>0</v>
      </c>
      <c r="U193" s="26"/>
      <c r="V193" s="26"/>
      <c r="W193" s="44">
        <v>24</v>
      </c>
      <c r="X193" s="32">
        <v>616.20000000000005</v>
      </c>
      <c r="Y193" s="44">
        <v>696</v>
      </c>
      <c r="Z193" s="1076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</row>
    <row r="194" spans="1:46" s="8" customFormat="1" ht="35.1" customHeight="1">
      <c r="A194" s="380" t="s">
        <v>342</v>
      </c>
      <c r="B194" s="123" t="s">
        <v>3</v>
      </c>
      <c r="C194" s="129" t="s">
        <v>1040</v>
      </c>
      <c r="D194" s="126" t="s">
        <v>1018</v>
      </c>
      <c r="E194" s="18" t="s">
        <v>1051</v>
      </c>
      <c r="F194" s="126" t="s">
        <v>1027</v>
      </c>
      <c r="G194" s="108">
        <v>25</v>
      </c>
      <c r="H194" s="109" t="s">
        <v>447</v>
      </c>
      <c r="I194" s="110" t="s">
        <v>441</v>
      </c>
      <c r="J194" s="19">
        <v>4.3</v>
      </c>
      <c r="K194" s="22">
        <v>4.4000000000000004</v>
      </c>
      <c r="L194" s="18" t="s">
        <v>1038</v>
      </c>
      <c r="M194" s="457">
        <f>M193+'7. Надбавки'!$C$5</f>
        <v>658</v>
      </c>
      <c r="N194" s="455">
        <f t="shared" si="34"/>
        <v>789.6</v>
      </c>
      <c r="O194" s="455">
        <f t="shared" si="35"/>
        <v>3395.2799999999997</v>
      </c>
      <c r="P194" s="456">
        <f t="shared" si="36"/>
        <v>19740</v>
      </c>
      <c r="Q194" s="497"/>
      <c r="R194" s="121">
        <f t="shared" si="37"/>
        <v>0</v>
      </c>
      <c r="S194" s="783">
        <f t="shared" si="24"/>
        <v>0</v>
      </c>
      <c r="T194" s="784">
        <f t="shared" si="25"/>
        <v>0</v>
      </c>
      <c r="U194" s="26"/>
      <c r="V194" s="26"/>
      <c r="W194" s="44">
        <v>24</v>
      </c>
      <c r="X194" s="32">
        <v>616.20000000000005</v>
      </c>
      <c r="Y194" s="44">
        <v>696</v>
      </c>
      <c r="Z194" s="1075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</row>
    <row r="195" spans="1:46" s="8" customFormat="1" ht="35.1" customHeight="1">
      <c r="A195" s="380" t="s">
        <v>374</v>
      </c>
      <c r="B195" s="123" t="s">
        <v>375</v>
      </c>
      <c r="C195" s="129" t="s">
        <v>1040</v>
      </c>
      <c r="D195" s="126" t="s">
        <v>1018</v>
      </c>
      <c r="E195" s="18" t="s">
        <v>1051</v>
      </c>
      <c r="F195" s="126" t="s">
        <v>1027</v>
      </c>
      <c r="G195" s="108">
        <v>25</v>
      </c>
      <c r="H195" s="109" t="s">
        <v>447</v>
      </c>
      <c r="I195" s="110" t="s">
        <v>441</v>
      </c>
      <c r="J195" s="17">
        <v>2.2000000000000002</v>
      </c>
      <c r="K195" s="22">
        <v>2.2999999999999998</v>
      </c>
      <c r="L195" s="18" t="s">
        <v>1038</v>
      </c>
      <c r="M195" s="455">
        <f>VLOOKUP($A195,'Изменение прайс-листа'!$A$2:$E$798,4,FALSE)</f>
        <v>696</v>
      </c>
      <c r="N195" s="455">
        <f t="shared" si="34"/>
        <v>835.19999999999993</v>
      </c>
      <c r="O195" s="455">
        <f t="shared" si="35"/>
        <v>1837.44</v>
      </c>
      <c r="P195" s="456">
        <f t="shared" si="36"/>
        <v>20880</v>
      </c>
      <c r="Q195" s="464"/>
      <c r="R195" s="121">
        <f t="shared" si="37"/>
        <v>0</v>
      </c>
      <c r="S195" s="783">
        <f t="shared" si="24"/>
        <v>0</v>
      </c>
      <c r="T195" s="784">
        <f t="shared" si="25"/>
        <v>0</v>
      </c>
      <c r="U195" s="26"/>
      <c r="V195" s="26"/>
      <c r="W195" s="44">
        <v>24</v>
      </c>
      <c r="X195" s="32">
        <v>616.20000000000005</v>
      </c>
      <c r="Y195" s="44">
        <v>696</v>
      </c>
      <c r="Z195" s="1074" t="s">
        <v>2009</v>
      </c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</row>
    <row r="196" spans="1:46" s="8" customFormat="1" ht="35.1" customHeight="1">
      <c r="A196" s="380" t="s">
        <v>376</v>
      </c>
      <c r="B196" s="123" t="s">
        <v>2</v>
      </c>
      <c r="C196" s="129" t="s">
        <v>1040</v>
      </c>
      <c r="D196" s="126" t="s">
        <v>1018</v>
      </c>
      <c r="E196" s="18" t="s">
        <v>1051</v>
      </c>
      <c r="F196" s="126" t="s">
        <v>1027</v>
      </c>
      <c r="G196" s="108">
        <v>25</v>
      </c>
      <c r="H196" s="109" t="s">
        <v>447</v>
      </c>
      <c r="I196" s="110" t="s">
        <v>441</v>
      </c>
      <c r="J196" s="19">
        <v>2.2000000000000002</v>
      </c>
      <c r="K196" s="22">
        <v>2.2999999999999998</v>
      </c>
      <c r="L196" s="18" t="s">
        <v>1038</v>
      </c>
      <c r="M196" s="457">
        <f>M195+'7. Надбавки'!$C$5</f>
        <v>742</v>
      </c>
      <c r="N196" s="455">
        <f t="shared" si="34"/>
        <v>890.4</v>
      </c>
      <c r="O196" s="455">
        <f t="shared" si="35"/>
        <v>1958.88</v>
      </c>
      <c r="P196" s="456">
        <f t="shared" si="36"/>
        <v>22260</v>
      </c>
      <c r="Q196" s="497"/>
      <c r="R196" s="121">
        <f t="shared" si="37"/>
        <v>0</v>
      </c>
      <c r="S196" s="783">
        <f t="shared" si="24"/>
        <v>0</v>
      </c>
      <c r="T196" s="784">
        <f t="shared" si="25"/>
        <v>0</v>
      </c>
      <c r="U196" s="26"/>
      <c r="V196" s="26"/>
      <c r="W196" s="44">
        <v>24</v>
      </c>
      <c r="X196" s="32">
        <v>616.20000000000005</v>
      </c>
      <c r="Y196" s="44">
        <v>696</v>
      </c>
      <c r="Z196" s="1076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</row>
    <row r="197" spans="1:46" s="8" customFormat="1" ht="35.1" customHeight="1">
      <c r="A197" s="380" t="s">
        <v>377</v>
      </c>
      <c r="B197" s="123" t="s">
        <v>378</v>
      </c>
      <c r="C197" s="129" t="s">
        <v>1040</v>
      </c>
      <c r="D197" s="126" t="s">
        <v>1018</v>
      </c>
      <c r="E197" s="18" t="s">
        <v>1051</v>
      </c>
      <c r="F197" s="126" t="s">
        <v>1027</v>
      </c>
      <c r="G197" s="108">
        <v>25</v>
      </c>
      <c r="H197" s="109" t="s">
        <v>447</v>
      </c>
      <c r="I197" s="110" t="s">
        <v>441</v>
      </c>
      <c r="J197" s="17">
        <v>2.7</v>
      </c>
      <c r="K197" s="22">
        <v>2.8</v>
      </c>
      <c r="L197" s="18" t="s">
        <v>1038</v>
      </c>
      <c r="M197" s="455">
        <f>VLOOKUP($A197,'Изменение прайс-листа'!$A$2:$E$798,4,FALSE)</f>
        <v>696</v>
      </c>
      <c r="N197" s="455">
        <f t="shared" si="34"/>
        <v>835.19999999999993</v>
      </c>
      <c r="O197" s="455">
        <f t="shared" si="35"/>
        <v>2255.04</v>
      </c>
      <c r="P197" s="456">
        <f t="shared" si="36"/>
        <v>20880</v>
      </c>
      <c r="Q197" s="464"/>
      <c r="R197" s="121">
        <f t="shared" si="37"/>
        <v>0</v>
      </c>
      <c r="S197" s="783">
        <f t="shared" si="24"/>
        <v>0</v>
      </c>
      <c r="T197" s="784">
        <f t="shared" si="25"/>
        <v>0</v>
      </c>
      <c r="U197" s="26"/>
      <c r="V197" s="26"/>
      <c r="W197" s="44">
        <v>24</v>
      </c>
      <c r="X197" s="32">
        <v>616.20000000000005</v>
      </c>
      <c r="Y197" s="44">
        <v>696</v>
      </c>
      <c r="Z197" s="1076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</row>
    <row r="198" spans="1:46" s="8" customFormat="1" ht="35.1" customHeight="1">
      <c r="A198" s="380" t="s">
        <v>379</v>
      </c>
      <c r="B198" s="123" t="s">
        <v>1</v>
      </c>
      <c r="C198" s="129" t="s">
        <v>1040</v>
      </c>
      <c r="D198" s="126" t="s">
        <v>1018</v>
      </c>
      <c r="E198" s="18" t="s">
        <v>1051</v>
      </c>
      <c r="F198" s="126" t="s">
        <v>1027</v>
      </c>
      <c r="G198" s="108">
        <v>25</v>
      </c>
      <c r="H198" s="109" t="s">
        <v>447</v>
      </c>
      <c r="I198" s="110" t="s">
        <v>441</v>
      </c>
      <c r="J198" s="19">
        <v>2.7</v>
      </c>
      <c r="K198" s="22">
        <v>2.8</v>
      </c>
      <c r="L198" s="18" t="s">
        <v>1038</v>
      </c>
      <c r="M198" s="457">
        <f>M197+'7. Надбавки'!$C$5</f>
        <v>742</v>
      </c>
      <c r="N198" s="455">
        <f t="shared" si="34"/>
        <v>890.4</v>
      </c>
      <c r="O198" s="455">
        <f t="shared" si="35"/>
        <v>2404.08</v>
      </c>
      <c r="P198" s="456">
        <f t="shared" si="36"/>
        <v>22260</v>
      </c>
      <c r="Q198" s="497"/>
      <c r="R198" s="121">
        <f t="shared" si="37"/>
        <v>0</v>
      </c>
      <c r="S198" s="783">
        <f t="shared" si="24"/>
        <v>0</v>
      </c>
      <c r="T198" s="784">
        <f t="shared" si="25"/>
        <v>0</v>
      </c>
      <c r="U198" s="26"/>
      <c r="V198" s="26"/>
      <c r="W198" s="44">
        <v>24</v>
      </c>
      <c r="X198" s="32">
        <v>616.20000000000005</v>
      </c>
      <c r="Y198" s="44">
        <v>696</v>
      </c>
      <c r="Z198" s="1076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</row>
    <row r="199" spans="1:46" ht="35.1" customHeight="1">
      <c r="A199" s="380" t="s">
        <v>380</v>
      </c>
      <c r="B199" s="123" t="s">
        <v>393</v>
      </c>
      <c r="C199" s="129" t="s">
        <v>1040</v>
      </c>
      <c r="D199" s="126" t="s">
        <v>1018</v>
      </c>
      <c r="E199" s="18" t="s">
        <v>1051</v>
      </c>
      <c r="F199" s="126" t="s">
        <v>1027</v>
      </c>
      <c r="G199" s="108">
        <v>25</v>
      </c>
      <c r="H199" s="109" t="s">
        <v>447</v>
      </c>
      <c r="I199" s="110" t="s">
        <v>441</v>
      </c>
      <c r="J199" s="17">
        <v>3.5</v>
      </c>
      <c r="K199" s="22">
        <v>3.6</v>
      </c>
      <c r="L199" s="18" t="s">
        <v>1038</v>
      </c>
      <c r="M199" s="455">
        <f>VLOOKUP($A199,'Изменение прайс-листа'!$A$2:$E$798,4,FALSE)</f>
        <v>696</v>
      </c>
      <c r="N199" s="455">
        <f t="shared" si="34"/>
        <v>835.19999999999993</v>
      </c>
      <c r="O199" s="455">
        <f t="shared" si="35"/>
        <v>2923.2</v>
      </c>
      <c r="P199" s="456">
        <f t="shared" si="36"/>
        <v>20880</v>
      </c>
      <c r="Q199" s="464"/>
      <c r="R199" s="121">
        <f t="shared" si="37"/>
        <v>0</v>
      </c>
      <c r="S199" s="783">
        <f t="shared" si="24"/>
        <v>0</v>
      </c>
      <c r="T199" s="784">
        <f t="shared" si="25"/>
        <v>0</v>
      </c>
      <c r="U199" s="26"/>
      <c r="V199" s="26"/>
      <c r="W199" s="44">
        <v>24</v>
      </c>
      <c r="X199" s="32">
        <v>616.20000000000005</v>
      </c>
      <c r="Y199" s="44">
        <v>696</v>
      </c>
      <c r="Z199" s="1076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</row>
    <row r="200" spans="1:46" ht="35.1" customHeight="1">
      <c r="A200" s="380" t="s">
        <v>394</v>
      </c>
      <c r="B200" s="123" t="s">
        <v>0</v>
      </c>
      <c r="C200" s="129" t="s">
        <v>1040</v>
      </c>
      <c r="D200" s="126" t="s">
        <v>1018</v>
      </c>
      <c r="E200" s="18" t="s">
        <v>1051</v>
      </c>
      <c r="F200" s="126" t="s">
        <v>1027</v>
      </c>
      <c r="G200" s="108">
        <v>25</v>
      </c>
      <c r="H200" s="109" t="s">
        <v>447</v>
      </c>
      <c r="I200" s="110" t="s">
        <v>441</v>
      </c>
      <c r="J200" s="19">
        <v>3.5</v>
      </c>
      <c r="K200" s="22">
        <v>3.6</v>
      </c>
      <c r="L200" s="18" t="s">
        <v>1038</v>
      </c>
      <c r="M200" s="457">
        <f>M199+'7. Надбавки'!$C$5</f>
        <v>742</v>
      </c>
      <c r="N200" s="455">
        <f t="shared" si="34"/>
        <v>890.4</v>
      </c>
      <c r="O200" s="455">
        <f t="shared" si="35"/>
        <v>3116.4</v>
      </c>
      <c r="P200" s="456">
        <f t="shared" si="36"/>
        <v>22260</v>
      </c>
      <c r="Q200" s="497"/>
      <c r="R200" s="121">
        <f t="shared" si="37"/>
        <v>0</v>
      </c>
      <c r="S200" s="783">
        <f t="shared" si="24"/>
        <v>0</v>
      </c>
      <c r="T200" s="784">
        <f t="shared" si="25"/>
        <v>0</v>
      </c>
      <c r="U200" s="26"/>
      <c r="V200" s="26"/>
      <c r="W200" s="44">
        <v>24</v>
      </c>
      <c r="X200" s="32">
        <v>616.20000000000005</v>
      </c>
      <c r="Y200" s="44">
        <v>696</v>
      </c>
      <c r="Z200" s="1075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</row>
    <row r="201" spans="1:46" ht="36" customHeight="1">
      <c r="A201" s="380" t="s">
        <v>608</v>
      </c>
      <c r="B201" s="123" t="s">
        <v>609</v>
      </c>
      <c r="C201" s="129" t="s">
        <v>1040</v>
      </c>
      <c r="D201" s="126" t="s">
        <v>1018</v>
      </c>
      <c r="E201" s="18" t="s">
        <v>1051</v>
      </c>
      <c r="F201" s="126" t="s">
        <v>1027</v>
      </c>
      <c r="G201" s="108">
        <v>25</v>
      </c>
      <c r="H201" s="109" t="s">
        <v>447</v>
      </c>
      <c r="I201" s="110" t="s">
        <v>441</v>
      </c>
      <c r="J201" s="17">
        <v>1.5</v>
      </c>
      <c r="K201" s="22">
        <v>2.5</v>
      </c>
      <c r="L201" s="18" t="s">
        <v>1038</v>
      </c>
      <c r="M201" s="455">
        <f>VLOOKUP($A201,'Изменение прайс-листа'!$A$2:$E$798,4,FALSE)</f>
        <v>696</v>
      </c>
      <c r="N201" s="455">
        <f t="shared" si="34"/>
        <v>835.19999999999993</v>
      </c>
      <c r="O201" s="455">
        <f t="shared" si="35"/>
        <v>1252.8</v>
      </c>
      <c r="P201" s="456">
        <f t="shared" si="36"/>
        <v>20880</v>
      </c>
      <c r="Q201" s="464"/>
      <c r="R201" s="121">
        <f t="shared" si="37"/>
        <v>0</v>
      </c>
      <c r="S201" s="783">
        <f t="shared" si="24"/>
        <v>0</v>
      </c>
      <c r="T201" s="784">
        <f t="shared" si="25"/>
        <v>0</v>
      </c>
      <c r="U201" s="26"/>
      <c r="V201" s="26"/>
      <c r="W201" s="44">
        <v>24</v>
      </c>
      <c r="X201" s="32">
        <v>616.20000000000005</v>
      </c>
      <c r="Y201" s="44">
        <v>696</v>
      </c>
      <c r="Z201" s="1074" t="s">
        <v>610</v>
      </c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</row>
    <row r="202" spans="1:46" s="1" customFormat="1" ht="36" customHeight="1">
      <c r="A202" s="380" t="s">
        <v>733</v>
      </c>
      <c r="B202" s="123" t="s">
        <v>530</v>
      </c>
      <c r="C202" s="129" t="s">
        <v>1040</v>
      </c>
      <c r="D202" s="126" t="s">
        <v>1018</v>
      </c>
      <c r="E202" s="18" t="s">
        <v>1051</v>
      </c>
      <c r="F202" s="126" t="s">
        <v>1027</v>
      </c>
      <c r="G202" s="108">
        <v>25</v>
      </c>
      <c r="H202" s="109" t="s">
        <v>447</v>
      </c>
      <c r="I202" s="110" t="s">
        <v>441</v>
      </c>
      <c r="J202" s="19">
        <v>1.5</v>
      </c>
      <c r="K202" s="22">
        <v>2.5</v>
      </c>
      <c r="L202" s="18" t="s">
        <v>1038</v>
      </c>
      <c r="M202" s="457">
        <f>M201+'7. Надбавки'!$C$5</f>
        <v>742</v>
      </c>
      <c r="N202" s="455">
        <f t="shared" si="34"/>
        <v>890.4</v>
      </c>
      <c r="O202" s="455">
        <f t="shared" si="35"/>
        <v>1335.6</v>
      </c>
      <c r="P202" s="456">
        <f t="shared" si="36"/>
        <v>22260</v>
      </c>
      <c r="Q202" s="497"/>
      <c r="R202" s="121">
        <f t="shared" si="37"/>
        <v>0</v>
      </c>
      <c r="S202" s="783">
        <f t="shared" si="24"/>
        <v>0</v>
      </c>
      <c r="T202" s="784">
        <f t="shared" si="25"/>
        <v>0</v>
      </c>
      <c r="U202" s="26"/>
      <c r="V202" s="26"/>
      <c r="W202" s="44">
        <v>24</v>
      </c>
      <c r="X202" s="32">
        <v>616.20000000000005</v>
      </c>
      <c r="Y202" s="44">
        <v>696</v>
      </c>
      <c r="Z202" s="1075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</row>
    <row r="203" spans="1:46" ht="35.1" customHeight="1">
      <c r="A203" s="380" t="s">
        <v>229</v>
      </c>
      <c r="B203" s="123" t="s">
        <v>230</v>
      </c>
      <c r="C203" s="126" t="s">
        <v>1040</v>
      </c>
      <c r="D203" s="126" t="s">
        <v>1018</v>
      </c>
      <c r="E203" s="18" t="s">
        <v>1051</v>
      </c>
      <c r="F203" s="126" t="s">
        <v>1055</v>
      </c>
      <c r="G203" s="108">
        <v>25</v>
      </c>
      <c r="H203" s="109" t="s">
        <v>447</v>
      </c>
      <c r="I203" s="110" t="s">
        <v>441</v>
      </c>
      <c r="J203" s="17">
        <v>1.9</v>
      </c>
      <c r="K203" s="22">
        <v>2</v>
      </c>
      <c r="L203" s="18" t="s">
        <v>1038</v>
      </c>
      <c r="M203" s="455">
        <f>VLOOKUP($A203,'Изменение прайс-листа'!$A$2:$E$798,4,FALSE)</f>
        <v>866</v>
      </c>
      <c r="N203" s="455">
        <f t="shared" si="34"/>
        <v>1039.2</v>
      </c>
      <c r="O203" s="455">
        <f t="shared" si="35"/>
        <v>1974.48</v>
      </c>
      <c r="P203" s="456">
        <f t="shared" si="36"/>
        <v>25980</v>
      </c>
      <c r="Q203" s="464"/>
      <c r="R203" s="121">
        <f t="shared" si="37"/>
        <v>0</v>
      </c>
      <c r="S203" s="783">
        <f t="shared" si="24"/>
        <v>0</v>
      </c>
      <c r="T203" s="784">
        <f t="shared" si="25"/>
        <v>0</v>
      </c>
      <c r="U203" s="26"/>
      <c r="V203" s="26"/>
      <c r="W203" s="44">
        <v>24</v>
      </c>
      <c r="X203" s="32">
        <v>616.20000000000005</v>
      </c>
      <c r="Y203" s="44">
        <v>696</v>
      </c>
      <c r="Z203" s="1076" t="s">
        <v>1842</v>
      </c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</row>
    <row r="204" spans="1:46" ht="35.1" customHeight="1">
      <c r="A204" s="380" t="s">
        <v>231</v>
      </c>
      <c r="B204" s="123" t="s">
        <v>529</v>
      </c>
      <c r="C204" s="126" t="s">
        <v>1040</v>
      </c>
      <c r="D204" s="126" t="s">
        <v>1018</v>
      </c>
      <c r="E204" s="18" t="s">
        <v>1051</v>
      </c>
      <c r="F204" s="126" t="s">
        <v>1055</v>
      </c>
      <c r="G204" s="108">
        <v>25</v>
      </c>
      <c r="H204" s="109" t="s">
        <v>447</v>
      </c>
      <c r="I204" s="110" t="s">
        <v>441</v>
      </c>
      <c r="J204" s="19">
        <v>1.9</v>
      </c>
      <c r="K204" s="22">
        <v>2</v>
      </c>
      <c r="L204" s="18" t="s">
        <v>1038</v>
      </c>
      <c r="M204" s="457">
        <f>M203+'7. Надбавки'!$C$5</f>
        <v>912</v>
      </c>
      <c r="N204" s="455">
        <f t="shared" si="34"/>
        <v>1094.3999999999999</v>
      </c>
      <c r="O204" s="455">
        <f t="shared" si="35"/>
        <v>2079.3599999999997</v>
      </c>
      <c r="P204" s="456">
        <f t="shared" si="36"/>
        <v>27359.999999999996</v>
      </c>
      <c r="Q204" s="497"/>
      <c r="R204" s="121">
        <f t="shared" si="37"/>
        <v>0</v>
      </c>
      <c r="S204" s="783">
        <f t="shared" si="24"/>
        <v>0</v>
      </c>
      <c r="T204" s="784">
        <f t="shared" si="25"/>
        <v>0</v>
      </c>
      <c r="U204" s="26"/>
      <c r="V204" s="26"/>
      <c r="W204" s="44">
        <v>24</v>
      </c>
      <c r="X204" s="32">
        <v>616.20000000000005</v>
      </c>
      <c r="Y204" s="44">
        <v>696</v>
      </c>
      <c r="Z204" s="1076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</row>
    <row r="205" spans="1:46" ht="35.1" customHeight="1">
      <c r="A205" s="380" t="s">
        <v>458</v>
      </c>
      <c r="B205" s="123" t="s">
        <v>459</v>
      </c>
      <c r="C205" s="126" t="s">
        <v>1040</v>
      </c>
      <c r="D205" s="126" t="s">
        <v>1018</v>
      </c>
      <c r="E205" s="18" t="s">
        <v>1051</v>
      </c>
      <c r="F205" s="126" t="s">
        <v>1055</v>
      </c>
      <c r="G205" s="108">
        <v>25</v>
      </c>
      <c r="H205" s="109" t="s">
        <v>447</v>
      </c>
      <c r="I205" s="110" t="s">
        <v>441</v>
      </c>
      <c r="J205" s="17">
        <v>2.2999999999999998</v>
      </c>
      <c r="K205" s="22">
        <v>2.5</v>
      </c>
      <c r="L205" s="18" t="s">
        <v>1038</v>
      </c>
      <c r="M205" s="455">
        <f>VLOOKUP($A205,'Изменение прайс-листа'!$A$2:$E$798,4,FALSE)</f>
        <v>866</v>
      </c>
      <c r="N205" s="455">
        <f t="shared" si="34"/>
        <v>1039.2</v>
      </c>
      <c r="O205" s="455">
        <f t="shared" si="35"/>
        <v>2390.16</v>
      </c>
      <c r="P205" s="456">
        <f t="shared" si="36"/>
        <v>25980</v>
      </c>
      <c r="Q205" s="464"/>
      <c r="R205" s="121">
        <f t="shared" si="37"/>
        <v>0</v>
      </c>
      <c r="S205" s="783">
        <f t="shared" si="24"/>
        <v>0</v>
      </c>
      <c r="T205" s="784">
        <f t="shared" si="25"/>
        <v>0</v>
      </c>
      <c r="U205" s="26"/>
      <c r="V205" s="26"/>
      <c r="W205" s="44">
        <v>24</v>
      </c>
      <c r="X205" s="32">
        <v>616.20000000000005</v>
      </c>
      <c r="Y205" s="44">
        <v>696</v>
      </c>
      <c r="Z205" s="1076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</row>
    <row r="206" spans="1:46" ht="35.1" customHeight="1">
      <c r="A206" s="380" t="s">
        <v>460</v>
      </c>
      <c r="B206" s="123" t="s">
        <v>528</v>
      </c>
      <c r="C206" s="126" t="s">
        <v>1040</v>
      </c>
      <c r="D206" s="126" t="s">
        <v>1018</v>
      </c>
      <c r="E206" s="18" t="s">
        <v>1051</v>
      </c>
      <c r="F206" s="126" t="s">
        <v>1055</v>
      </c>
      <c r="G206" s="108">
        <v>25</v>
      </c>
      <c r="H206" s="109" t="s">
        <v>447</v>
      </c>
      <c r="I206" s="110" t="s">
        <v>441</v>
      </c>
      <c r="J206" s="19">
        <v>2.2999999999999998</v>
      </c>
      <c r="K206" s="22">
        <v>2.5</v>
      </c>
      <c r="L206" s="18" t="s">
        <v>1038</v>
      </c>
      <c r="M206" s="457">
        <f>M205+'7. Надбавки'!$C$5</f>
        <v>912</v>
      </c>
      <c r="N206" s="455">
        <f t="shared" si="34"/>
        <v>1094.3999999999999</v>
      </c>
      <c r="O206" s="455">
        <f t="shared" si="35"/>
        <v>2517.1199999999994</v>
      </c>
      <c r="P206" s="456">
        <f t="shared" si="36"/>
        <v>27359.999999999996</v>
      </c>
      <c r="Q206" s="497"/>
      <c r="R206" s="121">
        <f t="shared" si="37"/>
        <v>0</v>
      </c>
      <c r="S206" s="783">
        <f t="shared" si="24"/>
        <v>0</v>
      </c>
      <c r="T206" s="784">
        <f t="shared" si="25"/>
        <v>0</v>
      </c>
      <c r="U206" s="26"/>
      <c r="V206" s="26"/>
      <c r="W206" s="44">
        <v>24</v>
      </c>
      <c r="X206" s="32">
        <v>616.20000000000005</v>
      </c>
      <c r="Y206" s="44">
        <v>696</v>
      </c>
      <c r="Z206" s="1076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</row>
    <row r="207" spans="1:46" ht="35.1" customHeight="1">
      <c r="A207" s="380" t="s">
        <v>461</v>
      </c>
      <c r="B207" s="123" t="s">
        <v>462</v>
      </c>
      <c r="C207" s="126" t="s">
        <v>1040</v>
      </c>
      <c r="D207" s="126" t="s">
        <v>1018</v>
      </c>
      <c r="E207" s="18" t="s">
        <v>1051</v>
      </c>
      <c r="F207" s="126" t="s">
        <v>1055</v>
      </c>
      <c r="G207" s="108">
        <v>25</v>
      </c>
      <c r="H207" s="109" t="s">
        <v>447</v>
      </c>
      <c r="I207" s="110" t="s">
        <v>441</v>
      </c>
      <c r="J207" s="17">
        <v>3.2</v>
      </c>
      <c r="K207" s="22">
        <v>3.3</v>
      </c>
      <c r="L207" s="18" t="s">
        <v>1038</v>
      </c>
      <c r="M207" s="455">
        <f>VLOOKUP($A207,'Изменение прайс-листа'!$A$2:$E$798,4,FALSE)</f>
        <v>866</v>
      </c>
      <c r="N207" s="455">
        <f t="shared" ref="N207:N280" si="46">M207*1.2</f>
        <v>1039.2</v>
      </c>
      <c r="O207" s="455">
        <f t="shared" ref="O207:O280" si="47">$N207*$J207</f>
        <v>3325.4400000000005</v>
      </c>
      <c r="P207" s="456">
        <f t="shared" ref="P207:P280" si="48">$N207*$G207</f>
        <v>25980</v>
      </c>
      <c r="Q207" s="464"/>
      <c r="R207" s="121">
        <f t="shared" si="37"/>
        <v>0</v>
      </c>
      <c r="S207" s="783">
        <f t="shared" si="24"/>
        <v>0</v>
      </c>
      <c r="T207" s="784">
        <f t="shared" si="25"/>
        <v>0</v>
      </c>
      <c r="U207" s="26"/>
      <c r="V207" s="26"/>
      <c r="W207" s="44">
        <v>24</v>
      </c>
      <c r="X207" s="32">
        <v>616.20000000000005</v>
      </c>
      <c r="Y207" s="44">
        <v>696</v>
      </c>
      <c r="Z207" s="1076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</row>
    <row r="208" spans="1:46" ht="35.1" customHeight="1">
      <c r="A208" s="380" t="s">
        <v>463</v>
      </c>
      <c r="B208" s="123" t="s">
        <v>527</v>
      </c>
      <c r="C208" s="126" t="s">
        <v>1040</v>
      </c>
      <c r="D208" s="126" t="s">
        <v>1018</v>
      </c>
      <c r="E208" s="18" t="s">
        <v>1051</v>
      </c>
      <c r="F208" s="126" t="s">
        <v>1055</v>
      </c>
      <c r="G208" s="108">
        <v>25</v>
      </c>
      <c r="H208" s="109" t="s">
        <v>447</v>
      </c>
      <c r="I208" s="110" t="s">
        <v>441</v>
      </c>
      <c r="J208" s="19">
        <v>3.2</v>
      </c>
      <c r="K208" s="57">
        <v>3.3</v>
      </c>
      <c r="L208" s="18" t="s">
        <v>1038</v>
      </c>
      <c r="M208" s="457">
        <f>M207+'7. Надбавки'!$C$5</f>
        <v>912</v>
      </c>
      <c r="N208" s="455">
        <f t="shared" si="46"/>
        <v>1094.3999999999999</v>
      </c>
      <c r="O208" s="455">
        <f t="shared" si="47"/>
        <v>3502.08</v>
      </c>
      <c r="P208" s="456">
        <f t="shared" si="48"/>
        <v>27359.999999999996</v>
      </c>
      <c r="Q208" s="497"/>
      <c r="R208" s="121">
        <f t="shared" si="37"/>
        <v>0</v>
      </c>
      <c r="S208" s="783">
        <f t="shared" si="24"/>
        <v>0</v>
      </c>
      <c r="T208" s="784">
        <f t="shared" si="25"/>
        <v>0</v>
      </c>
      <c r="U208" s="26"/>
      <c r="V208" s="26"/>
      <c r="W208" s="44">
        <v>24</v>
      </c>
      <c r="X208" s="32">
        <v>616.20000000000005</v>
      </c>
      <c r="Y208" s="44">
        <v>696</v>
      </c>
      <c r="Z208" s="1076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</row>
    <row r="209" spans="1:46" s="1" customFormat="1" ht="35.1" customHeight="1">
      <c r="A209" s="380" t="s">
        <v>464</v>
      </c>
      <c r="B209" s="123" t="s">
        <v>465</v>
      </c>
      <c r="C209" s="126" t="s">
        <v>1040</v>
      </c>
      <c r="D209" s="126" t="s">
        <v>1018</v>
      </c>
      <c r="E209" s="18" t="s">
        <v>1051</v>
      </c>
      <c r="F209" s="126" t="s">
        <v>1055</v>
      </c>
      <c r="G209" s="108">
        <v>25</v>
      </c>
      <c r="H209" s="109" t="s">
        <v>447</v>
      </c>
      <c r="I209" s="110" t="s">
        <v>441</v>
      </c>
      <c r="J209" s="17">
        <v>4.3</v>
      </c>
      <c r="K209" s="22">
        <v>4.4000000000000004</v>
      </c>
      <c r="L209" s="18" t="s">
        <v>1038</v>
      </c>
      <c r="M209" s="455">
        <f>VLOOKUP($A209,'Изменение прайс-листа'!$A$2:$E$798,4,FALSE)</f>
        <v>866</v>
      </c>
      <c r="N209" s="455">
        <f t="shared" si="46"/>
        <v>1039.2</v>
      </c>
      <c r="O209" s="455">
        <f t="shared" si="47"/>
        <v>4468.5600000000004</v>
      </c>
      <c r="P209" s="456">
        <f t="shared" si="48"/>
        <v>25980</v>
      </c>
      <c r="Q209" s="464"/>
      <c r="R209" s="121">
        <f t="shared" ref="R209:R280" si="49">Q209*P209</f>
        <v>0</v>
      </c>
      <c r="S209" s="783">
        <f t="shared" si="24"/>
        <v>0</v>
      </c>
      <c r="T209" s="784">
        <f t="shared" si="25"/>
        <v>0</v>
      </c>
      <c r="U209" s="26"/>
      <c r="V209" s="26"/>
      <c r="W209" s="44">
        <v>24</v>
      </c>
      <c r="X209" s="32">
        <v>616.20000000000005</v>
      </c>
      <c r="Y209" s="44">
        <v>696</v>
      </c>
      <c r="Z209" s="1076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</row>
    <row r="210" spans="1:46" ht="35.1" customHeight="1">
      <c r="A210" s="380" t="s">
        <v>466</v>
      </c>
      <c r="B210" s="123" t="s">
        <v>526</v>
      </c>
      <c r="C210" s="126" t="s">
        <v>1040</v>
      </c>
      <c r="D210" s="126" t="s">
        <v>1018</v>
      </c>
      <c r="E210" s="18" t="s">
        <v>1051</v>
      </c>
      <c r="F210" s="126" t="s">
        <v>1055</v>
      </c>
      <c r="G210" s="108">
        <v>25</v>
      </c>
      <c r="H210" s="109" t="s">
        <v>447</v>
      </c>
      <c r="I210" s="110" t="s">
        <v>441</v>
      </c>
      <c r="J210" s="19">
        <v>4.3</v>
      </c>
      <c r="K210" s="57">
        <v>4.4000000000000004</v>
      </c>
      <c r="L210" s="18" t="s">
        <v>1038</v>
      </c>
      <c r="M210" s="457">
        <f>M209+'7. Надбавки'!$C$5</f>
        <v>912</v>
      </c>
      <c r="N210" s="455">
        <f t="shared" si="46"/>
        <v>1094.3999999999999</v>
      </c>
      <c r="O210" s="455">
        <f t="shared" si="47"/>
        <v>4705.9199999999992</v>
      </c>
      <c r="P210" s="456">
        <f t="shared" si="48"/>
        <v>27359.999999999996</v>
      </c>
      <c r="Q210" s="497"/>
      <c r="R210" s="121">
        <f t="shared" si="49"/>
        <v>0</v>
      </c>
      <c r="S210" s="783">
        <f t="shared" ref="S210:S277" si="50">ROUNDUP(X210/W210*Q210,0)</f>
        <v>0</v>
      </c>
      <c r="T210" s="784">
        <f t="shared" ref="T210:T277" si="51">Q210/W210</f>
        <v>0</v>
      </c>
      <c r="U210" s="26"/>
      <c r="V210" s="26"/>
      <c r="W210" s="44">
        <v>24</v>
      </c>
      <c r="X210" s="32">
        <v>616.20000000000005</v>
      </c>
      <c r="Y210" s="44">
        <v>696</v>
      </c>
      <c r="Z210" s="1075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</row>
    <row r="211" spans="1:46" ht="45" customHeight="1">
      <c r="A211" s="380" t="s">
        <v>467</v>
      </c>
      <c r="B211" s="123" t="s">
        <v>226</v>
      </c>
      <c r="C211" s="126" t="s">
        <v>1040</v>
      </c>
      <c r="D211" s="126" t="s">
        <v>1018</v>
      </c>
      <c r="E211" s="18" t="s">
        <v>1051</v>
      </c>
      <c r="F211" s="126" t="s">
        <v>1055</v>
      </c>
      <c r="G211" s="108">
        <v>25</v>
      </c>
      <c r="H211" s="109" t="s">
        <v>447</v>
      </c>
      <c r="I211" s="110" t="s">
        <v>441</v>
      </c>
      <c r="J211" s="17">
        <v>1.2</v>
      </c>
      <c r="K211" s="22">
        <v>4</v>
      </c>
      <c r="L211" s="18" t="s">
        <v>1038</v>
      </c>
      <c r="M211" s="455">
        <f>VLOOKUP($A211,'Изменение прайс-листа'!$A$2:$E$798,4,FALSE)</f>
        <v>866</v>
      </c>
      <c r="N211" s="455">
        <f t="shared" si="46"/>
        <v>1039.2</v>
      </c>
      <c r="O211" s="455">
        <f t="shared" si="47"/>
        <v>1247.04</v>
      </c>
      <c r="P211" s="456">
        <f t="shared" si="48"/>
        <v>25980</v>
      </c>
      <c r="Q211" s="464"/>
      <c r="R211" s="121">
        <f t="shared" si="49"/>
        <v>0</v>
      </c>
      <c r="S211" s="783">
        <f t="shared" si="50"/>
        <v>0</v>
      </c>
      <c r="T211" s="784">
        <f t="shared" si="51"/>
        <v>0</v>
      </c>
      <c r="U211" s="26"/>
      <c r="V211" s="26"/>
      <c r="W211" s="44">
        <v>24</v>
      </c>
      <c r="X211" s="32">
        <v>616.20000000000005</v>
      </c>
      <c r="Y211" s="44">
        <v>696</v>
      </c>
      <c r="Z211" s="1074" t="s">
        <v>1843</v>
      </c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</row>
    <row r="212" spans="1:46" ht="35.1" customHeight="1">
      <c r="A212" s="380" t="s">
        <v>245</v>
      </c>
      <c r="B212" s="123" t="s">
        <v>525</v>
      </c>
      <c r="C212" s="126" t="s">
        <v>1040</v>
      </c>
      <c r="D212" s="126" t="s">
        <v>1018</v>
      </c>
      <c r="E212" s="18" t="s">
        <v>1051</v>
      </c>
      <c r="F212" s="126" t="s">
        <v>1055</v>
      </c>
      <c r="G212" s="108">
        <v>25</v>
      </c>
      <c r="H212" s="109" t="s">
        <v>447</v>
      </c>
      <c r="I212" s="110" t="s">
        <v>441</v>
      </c>
      <c r="J212" s="19">
        <v>1.2</v>
      </c>
      <c r="K212" s="22">
        <v>4</v>
      </c>
      <c r="L212" s="18" t="s">
        <v>1038</v>
      </c>
      <c r="M212" s="457">
        <f>M211+'7. Надбавки'!$C$5</f>
        <v>912</v>
      </c>
      <c r="N212" s="455">
        <f t="shared" si="46"/>
        <v>1094.3999999999999</v>
      </c>
      <c r="O212" s="455">
        <f t="shared" si="47"/>
        <v>1313.2799999999997</v>
      </c>
      <c r="P212" s="456">
        <f t="shared" si="48"/>
        <v>27359.999999999996</v>
      </c>
      <c r="Q212" s="497"/>
      <c r="R212" s="121">
        <f t="shared" si="49"/>
        <v>0</v>
      </c>
      <c r="S212" s="783">
        <f t="shared" si="50"/>
        <v>0</v>
      </c>
      <c r="T212" s="784">
        <f t="shared" si="51"/>
        <v>0</v>
      </c>
      <c r="U212" s="26"/>
      <c r="V212" s="26"/>
      <c r="W212" s="44">
        <v>24</v>
      </c>
      <c r="X212" s="32">
        <v>616.20000000000005</v>
      </c>
      <c r="Y212" s="44">
        <v>696</v>
      </c>
      <c r="Z212" s="1075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</row>
    <row r="213" spans="1:46" s="8" customFormat="1" ht="35.1" customHeight="1">
      <c r="A213" s="380" t="s">
        <v>246</v>
      </c>
      <c r="B213" s="123" t="s">
        <v>247</v>
      </c>
      <c r="C213" s="126" t="s">
        <v>1040</v>
      </c>
      <c r="D213" s="126" t="s">
        <v>1018</v>
      </c>
      <c r="E213" s="18" t="s">
        <v>1051</v>
      </c>
      <c r="F213" s="126" t="s">
        <v>1028</v>
      </c>
      <c r="G213" s="108">
        <v>25</v>
      </c>
      <c r="H213" s="109" t="s">
        <v>447</v>
      </c>
      <c r="I213" s="110" t="s">
        <v>441</v>
      </c>
      <c r="J213" s="17">
        <v>2.2000000000000002</v>
      </c>
      <c r="K213" s="22">
        <v>2.2999999999999998</v>
      </c>
      <c r="L213" s="18" t="s">
        <v>1038</v>
      </c>
      <c r="M213" s="455">
        <f>VLOOKUP($A213,'Изменение прайс-листа'!$A$2:$E$798,4,FALSE)</f>
        <v>578</v>
      </c>
      <c r="N213" s="455">
        <f t="shared" si="46"/>
        <v>693.6</v>
      </c>
      <c r="O213" s="455">
        <f t="shared" si="47"/>
        <v>1525.92</v>
      </c>
      <c r="P213" s="456">
        <f t="shared" si="48"/>
        <v>17340</v>
      </c>
      <c r="Q213" s="464"/>
      <c r="R213" s="121">
        <f t="shared" si="49"/>
        <v>0</v>
      </c>
      <c r="S213" s="783">
        <f t="shared" si="50"/>
        <v>0</v>
      </c>
      <c r="T213" s="784">
        <f t="shared" si="51"/>
        <v>0</v>
      </c>
      <c r="U213" s="26"/>
      <c r="V213" s="26"/>
      <c r="W213" s="44">
        <v>24</v>
      </c>
      <c r="X213" s="32">
        <v>616.20000000000005</v>
      </c>
      <c r="Y213" s="44">
        <v>696</v>
      </c>
      <c r="Z213" s="1076" t="s">
        <v>240</v>
      </c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</row>
    <row r="214" spans="1:46" s="8" customFormat="1" ht="35.1" customHeight="1">
      <c r="A214" s="380" t="s">
        <v>248</v>
      </c>
      <c r="B214" s="123" t="s">
        <v>524</v>
      </c>
      <c r="C214" s="126" t="s">
        <v>1040</v>
      </c>
      <c r="D214" s="126" t="s">
        <v>1018</v>
      </c>
      <c r="E214" s="18" t="s">
        <v>1051</v>
      </c>
      <c r="F214" s="126" t="s">
        <v>1028</v>
      </c>
      <c r="G214" s="108">
        <v>25</v>
      </c>
      <c r="H214" s="109" t="s">
        <v>447</v>
      </c>
      <c r="I214" s="110" t="s">
        <v>441</v>
      </c>
      <c r="J214" s="17">
        <v>2.2000000000000002</v>
      </c>
      <c r="K214" s="22">
        <v>2.2999999999999998</v>
      </c>
      <c r="L214" s="18" t="s">
        <v>1038</v>
      </c>
      <c r="M214" s="457">
        <f>M213+'7. Надбавки'!$C$5</f>
        <v>624</v>
      </c>
      <c r="N214" s="455">
        <f t="shared" si="46"/>
        <v>748.8</v>
      </c>
      <c r="O214" s="455">
        <f t="shared" si="47"/>
        <v>1647.3600000000001</v>
      </c>
      <c r="P214" s="456">
        <f t="shared" si="48"/>
        <v>18720</v>
      </c>
      <c r="Q214" s="497"/>
      <c r="R214" s="121">
        <f t="shared" si="49"/>
        <v>0</v>
      </c>
      <c r="S214" s="783">
        <f t="shared" si="50"/>
        <v>0</v>
      </c>
      <c r="T214" s="784">
        <f t="shared" si="51"/>
        <v>0</v>
      </c>
      <c r="U214" s="26"/>
      <c r="V214" s="26"/>
      <c r="W214" s="44">
        <v>24</v>
      </c>
      <c r="X214" s="32">
        <v>616.20000000000005</v>
      </c>
      <c r="Y214" s="44">
        <v>696</v>
      </c>
      <c r="Z214" s="1076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</row>
    <row r="215" spans="1:46" s="8" customFormat="1" ht="35.1" customHeight="1">
      <c r="A215" s="380" t="s">
        <v>146</v>
      </c>
      <c r="B215" s="123" t="s">
        <v>147</v>
      </c>
      <c r="C215" s="126" t="s">
        <v>1040</v>
      </c>
      <c r="D215" s="126" t="s">
        <v>1018</v>
      </c>
      <c r="E215" s="18" t="s">
        <v>1051</v>
      </c>
      <c r="F215" s="126" t="s">
        <v>1028</v>
      </c>
      <c r="G215" s="108">
        <v>25</v>
      </c>
      <c r="H215" s="109" t="s">
        <v>447</v>
      </c>
      <c r="I215" s="110" t="s">
        <v>441</v>
      </c>
      <c r="J215" s="17">
        <v>2.4</v>
      </c>
      <c r="K215" s="22">
        <v>2.5</v>
      </c>
      <c r="L215" s="18" t="s">
        <v>1038</v>
      </c>
      <c r="M215" s="455">
        <f>VLOOKUP($A215,'Изменение прайс-листа'!$A$2:$E$798,4,FALSE)</f>
        <v>578</v>
      </c>
      <c r="N215" s="455">
        <f t="shared" si="46"/>
        <v>693.6</v>
      </c>
      <c r="O215" s="455">
        <f t="shared" si="47"/>
        <v>1664.64</v>
      </c>
      <c r="P215" s="456">
        <f t="shared" si="48"/>
        <v>17340</v>
      </c>
      <c r="Q215" s="464"/>
      <c r="R215" s="121">
        <f t="shared" si="49"/>
        <v>0</v>
      </c>
      <c r="S215" s="783">
        <f t="shared" si="50"/>
        <v>0</v>
      </c>
      <c r="T215" s="784">
        <f t="shared" si="51"/>
        <v>0</v>
      </c>
      <c r="U215" s="26"/>
      <c r="V215" s="26"/>
      <c r="W215" s="44">
        <v>24</v>
      </c>
      <c r="X215" s="32">
        <v>616.20000000000005</v>
      </c>
      <c r="Y215" s="44">
        <v>696</v>
      </c>
      <c r="Z215" s="1076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</row>
    <row r="216" spans="1:46" s="8" customFormat="1" ht="35.1" customHeight="1">
      <c r="A216" s="380" t="s">
        <v>148</v>
      </c>
      <c r="B216" s="123" t="s">
        <v>523</v>
      </c>
      <c r="C216" s="126" t="s">
        <v>1040</v>
      </c>
      <c r="D216" s="126" t="s">
        <v>1018</v>
      </c>
      <c r="E216" s="18" t="s">
        <v>1051</v>
      </c>
      <c r="F216" s="126" t="s">
        <v>1028</v>
      </c>
      <c r="G216" s="108">
        <v>25</v>
      </c>
      <c r="H216" s="109" t="s">
        <v>447</v>
      </c>
      <c r="I216" s="110" t="s">
        <v>441</v>
      </c>
      <c r="J216" s="17">
        <v>2.4</v>
      </c>
      <c r="K216" s="22">
        <v>2.5</v>
      </c>
      <c r="L216" s="18" t="s">
        <v>1038</v>
      </c>
      <c r="M216" s="457">
        <f>M215+'7. Надбавки'!$C$5</f>
        <v>624</v>
      </c>
      <c r="N216" s="455">
        <f t="shared" si="46"/>
        <v>748.8</v>
      </c>
      <c r="O216" s="455">
        <f t="shared" si="47"/>
        <v>1797.12</v>
      </c>
      <c r="P216" s="456">
        <f t="shared" si="48"/>
        <v>18720</v>
      </c>
      <c r="Q216" s="497"/>
      <c r="R216" s="121">
        <f t="shared" si="49"/>
        <v>0</v>
      </c>
      <c r="S216" s="783">
        <f t="shared" si="50"/>
        <v>0</v>
      </c>
      <c r="T216" s="784">
        <f t="shared" si="51"/>
        <v>0</v>
      </c>
      <c r="U216" s="26"/>
      <c r="V216" s="26"/>
      <c r="W216" s="44">
        <v>24</v>
      </c>
      <c r="X216" s="32">
        <v>616.20000000000005</v>
      </c>
      <c r="Y216" s="44">
        <v>696</v>
      </c>
      <c r="Z216" s="1076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</row>
    <row r="217" spans="1:46" s="8" customFormat="1" ht="35.1" customHeight="1">
      <c r="A217" s="380" t="s">
        <v>639</v>
      </c>
      <c r="B217" s="123" t="s">
        <v>640</v>
      </c>
      <c r="C217" s="126" t="s">
        <v>1040</v>
      </c>
      <c r="D217" s="126" t="s">
        <v>1018</v>
      </c>
      <c r="E217" s="18" t="s">
        <v>1051</v>
      </c>
      <c r="F217" s="126" t="s">
        <v>1028</v>
      </c>
      <c r="G217" s="108">
        <v>25</v>
      </c>
      <c r="H217" s="109" t="s">
        <v>447</v>
      </c>
      <c r="I217" s="110" t="s">
        <v>441</v>
      </c>
      <c r="J217" s="17">
        <v>3</v>
      </c>
      <c r="K217" s="22">
        <v>3.1</v>
      </c>
      <c r="L217" s="18" t="s">
        <v>1038</v>
      </c>
      <c r="M217" s="455">
        <f>VLOOKUP($A217,'Изменение прайс-листа'!$A$2:$E$798,4,FALSE)</f>
        <v>578</v>
      </c>
      <c r="N217" s="455">
        <f t="shared" si="46"/>
        <v>693.6</v>
      </c>
      <c r="O217" s="455">
        <f t="shared" si="47"/>
        <v>2080.8000000000002</v>
      </c>
      <c r="P217" s="456">
        <f t="shared" si="48"/>
        <v>17340</v>
      </c>
      <c r="Q217" s="464"/>
      <c r="R217" s="121">
        <f t="shared" si="49"/>
        <v>0</v>
      </c>
      <c r="S217" s="783">
        <f t="shared" si="50"/>
        <v>0</v>
      </c>
      <c r="T217" s="784">
        <f t="shared" si="51"/>
        <v>0</v>
      </c>
      <c r="U217" s="26"/>
      <c r="V217" s="26"/>
      <c r="W217" s="44">
        <v>24</v>
      </c>
      <c r="X217" s="32">
        <v>616.20000000000005</v>
      </c>
      <c r="Y217" s="44">
        <v>696</v>
      </c>
      <c r="Z217" s="1076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</row>
    <row r="218" spans="1:46" s="8" customFormat="1" ht="35.1" customHeight="1">
      <c r="A218" s="380" t="s">
        <v>641</v>
      </c>
      <c r="B218" s="123" t="s">
        <v>522</v>
      </c>
      <c r="C218" s="126" t="s">
        <v>1040</v>
      </c>
      <c r="D218" s="126" t="s">
        <v>1018</v>
      </c>
      <c r="E218" s="18" t="s">
        <v>1051</v>
      </c>
      <c r="F218" s="126" t="s">
        <v>1028</v>
      </c>
      <c r="G218" s="108">
        <v>25</v>
      </c>
      <c r="H218" s="109" t="s">
        <v>447</v>
      </c>
      <c r="I218" s="110" t="s">
        <v>441</v>
      </c>
      <c r="J218" s="19">
        <v>3</v>
      </c>
      <c r="K218" s="57">
        <v>3.1</v>
      </c>
      <c r="L218" s="18" t="s">
        <v>1038</v>
      </c>
      <c r="M218" s="457">
        <f>M217+'7. Надбавки'!$C$5</f>
        <v>624</v>
      </c>
      <c r="N218" s="455">
        <f t="shared" si="46"/>
        <v>748.8</v>
      </c>
      <c r="O218" s="455">
        <f t="shared" si="47"/>
        <v>2246.3999999999996</v>
      </c>
      <c r="P218" s="456">
        <f t="shared" si="48"/>
        <v>18720</v>
      </c>
      <c r="Q218" s="497"/>
      <c r="R218" s="121">
        <f t="shared" si="49"/>
        <v>0</v>
      </c>
      <c r="S218" s="783">
        <f t="shared" si="50"/>
        <v>0</v>
      </c>
      <c r="T218" s="784">
        <f t="shared" si="51"/>
        <v>0</v>
      </c>
      <c r="U218" s="26"/>
      <c r="V218" s="26"/>
      <c r="W218" s="44">
        <v>24</v>
      </c>
      <c r="X218" s="32">
        <v>616.20000000000005</v>
      </c>
      <c r="Y218" s="44">
        <v>696</v>
      </c>
      <c r="Z218" s="1076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</row>
    <row r="219" spans="1:46" s="8" customFormat="1" ht="35.1" customHeight="1">
      <c r="A219" s="380" t="s">
        <v>642</v>
      </c>
      <c r="B219" s="123" t="s">
        <v>643</v>
      </c>
      <c r="C219" s="126" t="s">
        <v>1040</v>
      </c>
      <c r="D219" s="126" t="s">
        <v>1018</v>
      </c>
      <c r="E219" s="18" t="s">
        <v>1051</v>
      </c>
      <c r="F219" s="126" t="s">
        <v>1028</v>
      </c>
      <c r="G219" s="108">
        <v>25</v>
      </c>
      <c r="H219" s="109" t="s">
        <v>447</v>
      </c>
      <c r="I219" s="110" t="s">
        <v>441</v>
      </c>
      <c r="J219" s="17">
        <v>4.3</v>
      </c>
      <c r="K219" s="22">
        <v>4.4000000000000004</v>
      </c>
      <c r="L219" s="18" t="s">
        <v>1038</v>
      </c>
      <c r="M219" s="455">
        <f>VLOOKUP($A219,'Изменение прайс-листа'!$A$2:$E$798,4,FALSE)</f>
        <v>578</v>
      </c>
      <c r="N219" s="455">
        <f t="shared" si="46"/>
        <v>693.6</v>
      </c>
      <c r="O219" s="455">
        <f t="shared" si="47"/>
        <v>2982.48</v>
      </c>
      <c r="P219" s="456">
        <f t="shared" si="48"/>
        <v>17340</v>
      </c>
      <c r="Q219" s="464"/>
      <c r="R219" s="121">
        <f t="shared" si="49"/>
        <v>0</v>
      </c>
      <c r="S219" s="783">
        <f t="shared" si="50"/>
        <v>0</v>
      </c>
      <c r="T219" s="784">
        <f t="shared" si="51"/>
        <v>0</v>
      </c>
      <c r="U219" s="26"/>
      <c r="V219" s="26"/>
      <c r="W219" s="44">
        <v>24</v>
      </c>
      <c r="X219" s="32">
        <v>616.20000000000005</v>
      </c>
      <c r="Y219" s="44">
        <v>696</v>
      </c>
      <c r="Z219" s="1076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</row>
    <row r="220" spans="1:46" s="8" customFormat="1" ht="35.1" customHeight="1">
      <c r="A220" s="380" t="s">
        <v>65</v>
      </c>
      <c r="B220" s="123" t="s">
        <v>521</v>
      </c>
      <c r="C220" s="126" t="s">
        <v>1040</v>
      </c>
      <c r="D220" s="126" t="s">
        <v>1018</v>
      </c>
      <c r="E220" s="18" t="s">
        <v>1051</v>
      </c>
      <c r="F220" s="126" t="s">
        <v>1028</v>
      </c>
      <c r="G220" s="108">
        <v>25</v>
      </c>
      <c r="H220" s="109" t="s">
        <v>447</v>
      </c>
      <c r="I220" s="110" t="s">
        <v>441</v>
      </c>
      <c r="J220" s="19">
        <v>4.3</v>
      </c>
      <c r="K220" s="22">
        <v>4.4000000000000004</v>
      </c>
      <c r="L220" s="18" t="s">
        <v>1038</v>
      </c>
      <c r="M220" s="457">
        <f>M219+'7. Надбавки'!$C$5</f>
        <v>624</v>
      </c>
      <c r="N220" s="455">
        <f t="shared" si="46"/>
        <v>748.8</v>
      </c>
      <c r="O220" s="455">
        <f t="shared" si="47"/>
        <v>3219.8399999999997</v>
      </c>
      <c r="P220" s="456">
        <f t="shared" si="48"/>
        <v>18720</v>
      </c>
      <c r="Q220" s="497"/>
      <c r="R220" s="121">
        <f t="shared" si="49"/>
        <v>0</v>
      </c>
      <c r="S220" s="783">
        <f t="shared" si="50"/>
        <v>0</v>
      </c>
      <c r="T220" s="784">
        <f t="shared" si="51"/>
        <v>0</v>
      </c>
      <c r="U220" s="26"/>
      <c r="V220" s="26"/>
      <c r="W220" s="44">
        <v>24</v>
      </c>
      <c r="X220" s="32">
        <v>616.20000000000005</v>
      </c>
      <c r="Y220" s="44">
        <v>696</v>
      </c>
      <c r="Z220" s="1075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</row>
    <row r="221" spans="1:46" s="8" customFormat="1" ht="35.1" customHeight="1">
      <c r="A221" s="380" t="s">
        <v>66</v>
      </c>
      <c r="B221" s="123" t="s">
        <v>67</v>
      </c>
      <c r="C221" s="126" t="s">
        <v>1040</v>
      </c>
      <c r="D221" s="126" t="s">
        <v>1018</v>
      </c>
      <c r="E221" s="18" t="s">
        <v>1051</v>
      </c>
      <c r="F221" s="126" t="s">
        <v>1028</v>
      </c>
      <c r="G221" s="108">
        <v>25</v>
      </c>
      <c r="H221" s="109" t="s">
        <v>447</v>
      </c>
      <c r="I221" s="110" t="s">
        <v>441</v>
      </c>
      <c r="J221" s="17">
        <v>2.4</v>
      </c>
      <c r="K221" s="22">
        <v>2.5</v>
      </c>
      <c r="L221" s="18" t="s">
        <v>1038</v>
      </c>
      <c r="M221" s="455">
        <f>VLOOKUP($A221,'Изменение прайс-листа'!$A$2:$E$798,4,FALSE)</f>
        <v>622</v>
      </c>
      <c r="N221" s="455">
        <f t="shared" si="46"/>
        <v>746.4</v>
      </c>
      <c r="O221" s="455">
        <f t="shared" si="47"/>
        <v>1791.36</v>
      </c>
      <c r="P221" s="456">
        <f t="shared" si="48"/>
        <v>18660</v>
      </c>
      <c r="Q221" s="464"/>
      <c r="R221" s="121">
        <f t="shared" si="49"/>
        <v>0</v>
      </c>
      <c r="S221" s="783">
        <f t="shared" si="50"/>
        <v>0</v>
      </c>
      <c r="T221" s="784">
        <f t="shared" si="51"/>
        <v>0</v>
      </c>
      <c r="U221" s="26"/>
      <c r="V221" s="26"/>
      <c r="W221" s="44">
        <v>24</v>
      </c>
      <c r="X221" s="32">
        <v>616.20000000000005</v>
      </c>
      <c r="Y221" s="44">
        <v>696</v>
      </c>
      <c r="Z221" s="1074" t="s">
        <v>538</v>
      </c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</row>
    <row r="222" spans="1:46" s="8" customFormat="1" ht="35.1" customHeight="1">
      <c r="A222" s="380" t="s">
        <v>68</v>
      </c>
      <c r="B222" s="123" t="s">
        <v>520</v>
      </c>
      <c r="C222" s="126" t="s">
        <v>1040</v>
      </c>
      <c r="D222" s="126" t="s">
        <v>1018</v>
      </c>
      <c r="E222" s="18" t="s">
        <v>1051</v>
      </c>
      <c r="F222" s="126" t="s">
        <v>1028</v>
      </c>
      <c r="G222" s="108">
        <v>25</v>
      </c>
      <c r="H222" s="109" t="s">
        <v>447</v>
      </c>
      <c r="I222" s="110" t="s">
        <v>441</v>
      </c>
      <c r="J222" s="17">
        <v>2.4</v>
      </c>
      <c r="K222" s="22">
        <v>2.5</v>
      </c>
      <c r="L222" s="18" t="s">
        <v>1038</v>
      </c>
      <c r="M222" s="457">
        <f>M221+'7. Надбавки'!$C$5</f>
        <v>668</v>
      </c>
      <c r="N222" s="455">
        <f t="shared" si="46"/>
        <v>801.6</v>
      </c>
      <c r="O222" s="455">
        <f t="shared" si="47"/>
        <v>1923.84</v>
      </c>
      <c r="P222" s="456">
        <f t="shared" si="48"/>
        <v>20040</v>
      </c>
      <c r="Q222" s="497"/>
      <c r="R222" s="121">
        <f t="shared" si="49"/>
        <v>0</v>
      </c>
      <c r="S222" s="783">
        <f t="shared" si="50"/>
        <v>0</v>
      </c>
      <c r="T222" s="784">
        <f t="shared" si="51"/>
        <v>0</v>
      </c>
      <c r="U222" s="26"/>
      <c r="V222" s="26"/>
      <c r="W222" s="44">
        <v>24</v>
      </c>
      <c r="X222" s="32">
        <v>616.20000000000005</v>
      </c>
      <c r="Y222" s="44">
        <v>696</v>
      </c>
      <c r="Z222" s="1076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</row>
    <row r="223" spans="1:46" s="8" customFormat="1" ht="35.1" customHeight="1">
      <c r="A223" s="380" t="s">
        <v>69</v>
      </c>
      <c r="B223" s="123" t="s">
        <v>70</v>
      </c>
      <c r="C223" s="126" t="s">
        <v>1040</v>
      </c>
      <c r="D223" s="126" t="s">
        <v>1018</v>
      </c>
      <c r="E223" s="18" t="s">
        <v>1051</v>
      </c>
      <c r="F223" s="126" t="s">
        <v>1028</v>
      </c>
      <c r="G223" s="108">
        <v>25</v>
      </c>
      <c r="H223" s="109" t="s">
        <v>447</v>
      </c>
      <c r="I223" s="110" t="s">
        <v>441</v>
      </c>
      <c r="J223" s="17">
        <v>3</v>
      </c>
      <c r="K223" s="22">
        <v>3.1</v>
      </c>
      <c r="L223" s="18" t="s">
        <v>1038</v>
      </c>
      <c r="M223" s="455">
        <f>VLOOKUP($A223,'Изменение прайс-листа'!$A$2:$E$798,4,FALSE)</f>
        <v>622</v>
      </c>
      <c r="N223" s="455">
        <f t="shared" si="46"/>
        <v>746.4</v>
      </c>
      <c r="O223" s="455">
        <f t="shared" si="47"/>
        <v>2239.1999999999998</v>
      </c>
      <c r="P223" s="456">
        <f t="shared" si="48"/>
        <v>18660</v>
      </c>
      <c r="Q223" s="464"/>
      <c r="R223" s="121">
        <f t="shared" si="49"/>
        <v>0</v>
      </c>
      <c r="S223" s="783">
        <f t="shared" si="50"/>
        <v>0</v>
      </c>
      <c r="T223" s="784">
        <f t="shared" si="51"/>
        <v>0</v>
      </c>
      <c r="U223" s="26"/>
      <c r="V223" s="26"/>
      <c r="W223" s="44">
        <v>24</v>
      </c>
      <c r="X223" s="32">
        <v>616.20000000000005</v>
      </c>
      <c r="Y223" s="44">
        <v>696</v>
      </c>
      <c r="Z223" s="1076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</row>
    <row r="224" spans="1:46" s="8" customFormat="1" ht="35.1" customHeight="1">
      <c r="A224" s="380" t="s">
        <v>598</v>
      </c>
      <c r="B224" s="123" t="s">
        <v>519</v>
      </c>
      <c r="C224" s="126" t="s">
        <v>1040</v>
      </c>
      <c r="D224" s="126" t="s">
        <v>1018</v>
      </c>
      <c r="E224" s="18" t="s">
        <v>1051</v>
      </c>
      <c r="F224" s="126" t="s">
        <v>1028</v>
      </c>
      <c r="G224" s="108">
        <v>25</v>
      </c>
      <c r="H224" s="109" t="s">
        <v>447</v>
      </c>
      <c r="I224" s="110" t="s">
        <v>441</v>
      </c>
      <c r="J224" s="19">
        <v>3</v>
      </c>
      <c r="K224" s="57">
        <v>3.1</v>
      </c>
      <c r="L224" s="18" t="s">
        <v>1038</v>
      </c>
      <c r="M224" s="457">
        <f>M223+'7. Надбавки'!$C$5</f>
        <v>668</v>
      </c>
      <c r="N224" s="455">
        <f t="shared" si="46"/>
        <v>801.6</v>
      </c>
      <c r="O224" s="455">
        <f t="shared" si="47"/>
        <v>2404.8000000000002</v>
      </c>
      <c r="P224" s="456">
        <f t="shared" si="48"/>
        <v>20040</v>
      </c>
      <c r="Q224" s="497"/>
      <c r="R224" s="121">
        <f t="shared" si="49"/>
        <v>0</v>
      </c>
      <c r="S224" s="783">
        <f t="shared" si="50"/>
        <v>0</v>
      </c>
      <c r="T224" s="784">
        <f t="shared" si="51"/>
        <v>0</v>
      </c>
      <c r="U224" s="26"/>
      <c r="V224" s="26"/>
      <c r="W224" s="44">
        <v>24</v>
      </c>
      <c r="X224" s="32">
        <v>616.20000000000005</v>
      </c>
      <c r="Y224" s="44">
        <v>696</v>
      </c>
      <c r="Z224" s="1076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</row>
    <row r="225" spans="1:46" s="8" customFormat="1" ht="35.1" customHeight="1">
      <c r="A225" s="380" t="s">
        <v>599</v>
      </c>
      <c r="B225" s="123" t="s">
        <v>600</v>
      </c>
      <c r="C225" s="126" t="s">
        <v>1040</v>
      </c>
      <c r="D225" s="126" t="s">
        <v>1018</v>
      </c>
      <c r="E225" s="18" t="s">
        <v>1051</v>
      </c>
      <c r="F225" s="126" t="s">
        <v>1028</v>
      </c>
      <c r="G225" s="108">
        <v>25</v>
      </c>
      <c r="H225" s="109" t="s">
        <v>447</v>
      </c>
      <c r="I225" s="110" t="s">
        <v>441</v>
      </c>
      <c r="J225" s="17">
        <v>3.9</v>
      </c>
      <c r="K225" s="22">
        <v>4</v>
      </c>
      <c r="L225" s="18" t="s">
        <v>1038</v>
      </c>
      <c r="M225" s="455">
        <f>VLOOKUP($A225,'Изменение прайс-листа'!$A$2:$E$798,4,FALSE)</f>
        <v>622</v>
      </c>
      <c r="N225" s="455">
        <f t="shared" si="46"/>
        <v>746.4</v>
      </c>
      <c r="O225" s="455">
        <f t="shared" si="47"/>
        <v>2910.96</v>
      </c>
      <c r="P225" s="456">
        <f t="shared" si="48"/>
        <v>18660</v>
      </c>
      <c r="Q225" s="464"/>
      <c r="R225" s="121">
        <f t="shared" si="49"/>
        <v>0</v>
      </c>
      <c r="S225" s="783">
        <f t="shared" si="50"/>
        <v>0</v>
      </c>
      <c r="T225" s="784">
        <f t="shared" si="51"/>
        <v>0</v>
      </c>
      <c r="U225" s="26"/>
      <c r="V225" s="26"/>
      <c r="W225" s="44">
        <v>24</v>
      </c>
      <c r="X225" s="32">
        <v>616.20000000000005</v>
      </c>
      <c r="Y225" s="44">
        <v>696</v>
      </c>
      <c r="Z225" s="1076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</row>
    <row r="226" spans="1:46" s="8" customFormat="1" ht="35.1" customHeight="1">
      <c r="A226" s="380" t="s">
        <v>601</v>
      </c>
      <c r="B226" s="123" t="s">
        <v>518</v>
      </c>
      <c r="C226" s="126" t="s">
        <v>1040</v>
      </c>
      <c r="D226" s="126" t="s">
        <v>1018</v>
      </c>
      <c r="E226" s="18" t="s">
        <v>1051</v>
      </c>
      <c r="F226" s="126" t="s">
        <v>1028</v>
      </c>
      <c r="G226" s="108">
        <v>25</v>
      </c>
      <c r="H226" s="109" t="s">
        <v>447</v>
      </c>
      <c r="I226" s="110" t="s">
        <v>441</v>
      </c>
      <c r="J226" s="19">
        <v>3.9</v>
      </c>
      <c r="K226" s="57">
        <v>4</v>
      </c>
      <c r="L226" s="18" t="s">
        <v>1038</v>
      </c>
      <c r="M226" s="457">
        <f>M225+'7. Надбавки'!$C$5</f>
        <v>668</v>
      </c>
      <c r="N226" s="455">
        <f t="shared" si="46"/>
        <v>801.6</v>
      </c>
      <c r="O226" s="455">
        <f t="shared" si="47"/>
        <v>3126.2400000000002</v>
      </c>
      <c r="P226" s="456">
        <f t="shared" si="48"/>
        <v>20040</v>
      </c>
      <c r="Q226" s="497"/>
      <c r="R226" s="121">
        <f t="shared" si="49"/>
        <v>0</v>
      </c>
      <c r="S226" s="783">
        <f t="shared" si="50"/>
        <v>0</v>
      </c>
      <c r="T226" s="784">
        <f t="shared" si="51"/>
        <v>0</v>
      </c>
      <c r="U226" s="26"/>
      <c r="V226" s="26"/>
      <c r="W226" s="44">
        <v>24</v>
      </c>
      <c r="X226" s="32">
        <v>616.20000000000005</v>
      </c>
      <c r="Y226" s="44">
        <v>696</v>
      </c>
      <c r="Z226" s="1075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</row>
    <row r="227" spans="1:46" s="8" customFormat="1" ht="45" customHeight="1">
      <c r="A227" s="380" t="s">
        <v>602</v>
      </c>
      <c r="B227" s="123" t="s">
        <v>603</v>
      </c>
      <c r="C227" s="126" t="s">
        <v>1040</v>
      </c>
      <c r="D227" s="126" t="s">
        <v>1018</v>
      </c>
      <c r="E227" s="18" t="s">
        <v>1051</v>
      </c>
      <c r="F227" s="126" t="s">
        <v>1028</v>
      </c>
      <c r="G227" s="108">
        <v>25</v>
      </c>
      <c r="H227" s="109" t="s">
        <v>447</v>
      </c>
      <c r="I227" s="110" t="s">
        <v>441</v>
      </c>
      <c r="J227" s="17">
        <v>1.5</v>
      </c>
      <c r="K227" s="22">
        <v>2.5</v>
      </c>
      <c r="L227" s="18" t="s">
        <v>1038</v>
      </c>
      <c r="M227" s="455">
        <f>VLOOKUP($A227,'Изменение прайс-листа'!$A$2:$E$798,4,FALSE)</f>
        <v>622</v>
      </c>
      <c r="N227" s="455">
        <f t="shared" si="46"/>
        <v>746.4</v>
      </c>
      <c r="O227" s="455">
        <f t="shared" si="47"/>
        <v>1119.5999999999999</v>
      </c>
      <c r="P227" s="456">
        <f t="shared" si="48"/>
        <v>18660</v>
      </c>
      <c r="Q227" s="464"/>
      <c r="R227" s="121">
        <f t="shared" si="49"/>
        <v>0</v>
      </c>
      <c r="S227" s="783">
        <f t="shared" si="50"/>
        <v>0</v>
      </c>
      <c r="T227" s="784">
        <f t="shared" si="51"/>
        <v>0</v>
      </c>
      <c r="U227" s="26"/>
      <c r="V227" s="26"/>
      <c r="W227" s="44">
        <v>24</v>
      </c>
      <c r="X227" s="32">
        <v>616.20000000000005</v>
      </c>
      <c r="Y227" s="44">
        <v>696</v>
      </c>
      <c r="Z227" s="1074" t="s">
        <v>735</v>
      </c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</row>
    <row r="228" spans="1:46" s="8" customFormat="1" ht="50.25" customHeight="1">
      <c r="A228" s="380" t="s">
        <v>604</v>
      </c>
      <c r="B228" s="123" t="s">
        <v>517</v>
      </c>
      <c r="C228" s="126" t="s">
        <v>1040</v>
      </c>
      <c r="D228" s="126" t="s">
        <v>1018</v>
      </c>
      <c r="E228" s="18" t="s">
        <v>1051</v>
      </c>
      <c r="F228" s="126" t="s">
        <v>1028</v>
      </c>
      <c r="G228" s="108">
        <v>25</v>
      </c>
      <c r="H228" s="109" t="s">
        <v>447</v>
      </c>
      <c r="I228" s="110" t="s">
        <v>441</v>
      </c>
      <c r="J228" s="17">
        <v>1.5</v>
      </c>
      <c r="K228" s="22">
        <v>2.5</v>
      </c>
      <c r="L228" s="18" t="s">
        <v>1038</v>
      </c>
      <c r="M228" s="457">
        <f>M227+'7. Надбавки'!$C$5</f>
        <v>668</v>
      </c>
      <c r="N228" s="455">
        <f t="shared" si="46"/>
        <v>801.6</v>
      </c>
      <c r="O228" s="455">
        <f t="shared" si="47"/>
        <v>1202.4000000000001</v>
      </c>
      <c r="P228" s="456">
        <f t="shared" si="48"/>
        <v>20040</v>
      </c>
      <c r="Q228" s="497"/>
      <c r="R228" s="121">
        <f t="shared" si="49"/>
        <v>0</v>
      </c>
      <c r="S228" s="783">
        <f t="shared" si="50"/>
        <v>0</v>
      </c>
      <c r="T228" s="784">
        <f t="shared" si="51"/>
        <v>0</v>
      </c>
      <c r="U228" s="26"/>
      <c r="V228" s="26"/>
      <c r="W228" s="44">
        <v>24</v>
      </c>
      <c r="X228" s="32">
        <v>616.20000000000005</v>
      </c>
      <c r="Y228" s="44">
        <v>696</v>
      </c>
      <c r="Z228" s="1075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</row>
    <row r="229" spans="1:46" ht="32.25" customHeight="1">
      <c r="A229" s="380" t="s">
        <v>509</v>
      </c>
      <c r="B229" s="123" t="s">
        <v>699</v>
      </c>
      <c r="C229" s="53" t="s">
        <v>1040</v>
      </c>
      <c r="D229" s="53" t="s">
        <v>1019</v>
      </c>
      <c r="E229" s="125" t="s">
        <v>1067</v>
      </c>
      <c r="F229" s="53" t="s">
        <v>1068</v>
      </c>
      <c r="G229" s="108" t="s">
        <v>448</v>
      </c>
      <c r="H229" s="109" t="s">
        <v>447</v>
      </c>
      <c r="I229" s="110" t="s">
        <v>512</v>
      </c>
      <c r="J229" s="20">
        <v>0.1</v>
      </c>
      <c r="K229" s="36">
        <v>0.5</v>
      </c>
      <c r="L229" s="125" t="s">
        <v>1038</v>
      </c>
      <c r="M229" s="455">
        <f>VLOOKUP($A229,'Изменение прайс-листа'!$A$2:$E$798,4,FALSE)</f>
        <v>1024</v>
      </c>
      <c r="N229" s="455">
        <f t="shared" ref="N229:N241" si="52">M229*1.2</f>
        <v>1228.8</v>
      </c>
      <c r="O229" s="455">
        <f t="shared" ref="O229:O241" si="53">$N229*$J229</f>
        <v>122.88</v>
      </c>
      <c r="P229" s="456">
        <f t="shared" ref="P229:P241" si="54">$N229*$G229</f>
        <v>30720</v>
      </c>
      <c r="Q229" s="464"/>
      <c r="R229" s="121">
        <f t="shared" ref="R229:R235" si="55">Q229*P229</f>
        <v>0</v>
      </c>
      <c r="S229" s="783">
        <f t="shared" si="50"/>
        <v>0</v>
      </c>
      <c r="T229" s="784">
        <f t="shared" si="51"/>
        <v>0</v>
      </c>
      <c r="U229" s="26"/>
      <c r="V229" s="26"/>
      <c r="W229" s="44">
        <v>40</v>
      </c>
      <c r="X229" s="32">
        <v>1080</v>
      </c>
      <c r="Y229" s="44">
        <v>680</v>
      </c>
      <c r="Z229" s="1076" t="s">
        <v>88</v>
      </c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</row>
    <row r="230" spans="1:46" ht="39.75" customHeight="1">
      <c r="A230" s="380" t="s">
        <v>510</v>
      </c>
      <c r="B230" s="123" t="s">
        <v>700</v>
      </c>
      <c r="C230" s="53" t="s">
        <v>1040</v>
      </c>
      <c r="D230" s="53" t="s">
        <v>1019</v>
      </c>
      <c r="E230" s="125" t="s">
        <v>1067</v>
      </c>
      <c r="F230" s="53" t="s">
        <v>1068</v>
      </c>
      <c r="G230" s="108" t="s">
        <v>448</v>
      </c>
      <c r="H230" s="109" t="s">
        <v>447</v>
      </c>
      <c r="I230" s="110" t="s">
        <v>512</v>
      </c>
      <c r="J230" s="20">
        <v>0.1</v>
      </c>
      <c r="K230" s="36">
        <v>0.5</v>
      </c>
      <c r="L230" s="125" t="s">
        <v>1038</v>
      </c>
      <c r="M230" s="455">
        <f>VLOOKUP($A230,'Изменение прайс-листа'!$A$2:$E$798,4,FALSE)</f>
        <v>1024</v>
      </c>
      <c r="N230" s="455">
        <f t="shared" si="52"/>
        <v>1228.8</v>
      </c>
      <c r="O230" s="455">
        <f t="shared" si="53"/>
        <v>122.88</v>
      </c>
      <c r="P230" s="456">
        <f t="shared" si="54"/>
        <v>30720</v>
      </c>
      <c r="Q230" s="464"/>
      <c r="R230" s="121">
        <f t="shared" si="55"/>
        <v>0</v>
      </c>
      <c r="S230" s="783">
        <f t="shared" si="50"/>
        <v>0</v>
      </c>
      <c r="T230" s="784">
        <f t="shared" si="51"/>
        <v>0</v>
      </c>
      <c r="U230" s="26"/>
      <c r="V230" s="26"/>
      <c r="W230" s="44">
        <v>40</v>
      </c>
      <c r="X230" s="32">
        <v>1080</v>
      </c>
      <c r="Y230" s="44">
        <v>680</v>
      </c>
      <c r="Z230" s="1076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</row>
    <row r="231" spans="1:46" ht="41.25" customHeight="1">
      <c r="A231" s="380" t="s">
        <v>511</v>
      </c>
      <c r="B231" s="123" t="s">
        <v>701</v>
      </c>
      <c r="C231" s="53" t="s">
        <v>1040</v>
      </c>
      <c r="D231" s="53" t="s">
        <v>1019</v>
      </c>
      <c r="E231" s="125" t="s">
        <v>1067</v>
      </c>
      <c r="F231" s="53" t="s">
        <v>1068</v>
      </c>
      <c r="G231" s="108" t="s">
        <v>448</v>
      </c>
      <c r="H231" s="109" t="s">
        <v>447</v>
      </c>
      <c r="I231" s="110" t="s">
        <v>512</v>
      </c>
      <c r="J231" s="20">
        <v>0.1</v>
      </c>
      <c r="K231" s="36">
        <v>0.5</v>
      </c>
      <c r="L231" s="125" t="s">
        <v>1038</v>
      </c>
      <c r="M231" s="455">
        <f>VLOOKUP($A231,'Изменение прайс-листа'!$A$2:$E$798,4,FALSE)</f>
        <v>1024</v>
      </c>
      <c r="N231" s="455">
        <f t="shared" si="52"/>
        <v>1228.8</v>
      </c>
      <c r="O231" s="455">
        <f t="shared" si="53"/>
        <v>122.88</v>
      </c>
      <c r="P231" s="456">
        <f t="shared" si="54"/>
        <v>30720</v>
      </c>
      <c r="Q231" s="464"/>
      <c r="R231" s="121">
        <f t="shared" si="55"/>
        <v>0</v>
      </c>
      <c r="S231" s="783">
        <f t="shared" si="50"/>
        <v>0</v>
      </c>
      <c r="T231" s="784">
        <f t="shared" si="51"/>
        <v>0</v>
      </c>
      <c r="U231" s="26"/>
      <c r="V231" s="26"/>
      <c r="W231" s="44">
        <v>40</v>
      </c>
      <c r="X231" s="32">
        <v>1080</v>
      </c>
      <c r="Y231" s="44">
        <v>680</v>
      </c>
      <c r="Z231" s="1075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</row>
    <row r="232" spans="1:46" ht="76.5" customHeight="1">
      <c r="A232" s="380" t="s">
        <v>942</v>
      </c>
      <c r="B232" s="123" t="s">
        <v>741</v>
      </c>
      <c r="C232" s="53" t="s">
        <v>1040</v>
      </c>
      <c r="D232" s="53" t="s">
        <v>1019</v>
      </c>
      <c r="E232" s="125" t="s">
        <v>1067</v>
      </c>
      <c r="F232" s="53" t="s">
        <v>1068</v>
      </c>
      <c r="G232" s="108" t="s">
        <v>633</v>
      </c>
      <c r="H232" s="109" t="s">
        <v>447</v>
      </c>
      <c r="I232" s="110" t="s">
        <v>441</v>
      </c>
      <c r="J232" s="20">
        <v>0.1</v>
      </c>
      <c r="K232" s="36">
        <v>0.3</v>
      </c>
      <c r="L232" s="125" t="s">
        <v>1038</v>
      </c>
      <c r="M232" s="455">
        <f>VLOOKUP($A232,'Изменение прайс-листа'!$A$2:$E$798,4,FALSE)</f>
        <v>2262</v>
      </c>
      <c r="N232" s="455">
        <f t="shared" si="52"/>
        <v>2714.4</v>
      </c>
      <c r="O232" s="455">
        <f t="shared" si="53"/>
        <v>271.44</v>
      </c>
      <c r="P232" s="456">
        <f t="shared" si="54"/>
        <v>54288</v>
      </c>
      <c r="Q232" s="464"/>
      <c r="R232" s="121">
        <f t="shared" si="55"/>
        <v>0</v>
      </c>
      <c r="S232" s="783">
        <f t="shared" si="50"/>
        <v>0</v>
      </c>
      <c r="T232" s="784">
        <f t="shared" si="51"/>
        <v>0</v>
      </c>
      <c r="U232" s="26"/>
      <c r="V232" s="26"/>
      <c r="W232" s="44">
        <v>24</v>
      </c>
      <c r="X232" s="32">
        <v>495.84000000000003</v>
      </c>
      <c r="Y232" s="44">
        <v>792</v>
      </c>
      <c r="Z232" s="58" t="s">
        <v>1644</v>
      </c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</row>
    <row r="233" spans="1:46" ht="71.25" customHeight="1">
      <c r="A233" s="380" t="s">
        <v>39</v>
      </c>
      <c r="B233" s="123" t="s">
        <v>947</v>
      </c>
      <c r="C233" s="53" t="s">
        <v>1040</v>
      </c>
      <c r="D233" s="53" t="s">
        <v>1019</v>
      </c>
      <c r="E233" s="125" t="s">
        <v>1067</v>
      </c>
      <c r="F233" s="53" t="s">
        <v>1068</v>
      </c>
      <c r="G233" s="108" t="s">
        <v>448</v>
      </c>
      <c r="H233" s="109" t="s">
        <v>447</v>
      </c>
      <c r="I233" s="110" t="s">
        <v>441</v>
      </c>
      <c r="J233" s="20">
        <v>0.2</v>
      </c>
      <c r="K233" s="36">
        <v>0.35</v>
      </c>
      <c r="L233" s="125" t="s">
        <v>1038</v>
      </c>
      <c r="M233" s="455">
        <f>VLOOKUP($A233,'Изменение прайс-листа'!$A$2:$E$798,4,FALSE)</f>
        <v>418</v>
      </c>
      <c r="N233" s="455">
        <f t="shared" si="52"/>
        <v>501.59999999999997</v>
      </c>
      <c r="O233" s="455">
        <f t="shared" si="53"/>
        <v>100.32</v>
      </c>
      <c r="P233" s="456">
        <f t="shared" si="54"/>
        <v>12540</v>
      </c>
      <c r="Q233" s="464"/>
      <c r="R233" s="121">
        <f t="shared" si="55"/>
        <v>0</v>
      </c>
      <c r="S233" s="783">
        <f t="shared" si="50"/>
        <v>0</v>
      </c>
      <c r="T233" s="784">
        <f t="shared" si="51"/>
        <v>0</v>
      </c>
      <c r="U233" s="26"/>
      <c r="V233" s="26"/>
      <c r="W233" s="44">
        <v>24</v>
      </c>
      <c r="X233" s="32">
        <v>616.20000000000005</v>
      </c>
      <c r="Y233" s="44">
        <v>6965</v>
      </c>
      <c r="Z233" s="93" t="s">
        <v>590</v>
      </c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</row>
    <row r="234" spans="1:46" ht="40.35" customHeight="1">
      <c r="A234" s="380" t="s">
        <v>998</v>
      </c>
      <c r="B234" s="123" t="s">
        <v>1962</v>
      </c>
      <c r="C234" s="126" t="s">
        <v>1041</v>
      </c>
      <c r="D234" s="133" t="s">
        <v>1018</v>
      </c>
      <c r="E234" s="18" t="s">
        <v>1056</v>
      </c>
      <c r="F234" s="126" t="s">
        <v>1026</v>
      </c>
      <c r="G234" s="108" t="s">
        <v>478</v>
      </c>
      <c r="H234" s="109" t="s">
        <v>636</v>
      </c>
      <c r="I234" s="110" t="s">
        <v>441</v>
      </c>
      <c r="J234" s="17">
        <v>0.16</v>
      </c>
      <c r="K234" s="22">
        <v>0.25</v>
      </c>
      <c r="L234" s="537" t="s">
        <v>1057</v>
      </c>
      <c r="M234" s="457">
        <f>VLOOKUP($A234,'Изменение прайс-листа'!$A$2:$E$798,4,FALSE)</f>
        <v>594</v>
      </c>
      <c r="N234" s="455">
        <f t="shared" si="52"/>
        <v>712.8</v>
      </c>
      <c r="O234" s="455">
        <f t="shared" si="53"/>
        <v>114.048</v>
      </c>
      <c r="P234" s="456">
        <f t="shared" si="54"/>
        <v>10692</v>
      </c>
      <c r="Q234" s="464"/>
      <c r="R234" s="121">
        <f t="shared" si="55"/>
        <v>0</v>
      </c>
      <c r="S234" s="783">
        <f t="shared" si="50"/>
        <v>0</v>
      </c>
      <c r="T234" s="784">
        <f t="shared" si="51"/>
        <v>0</v>
      </c>
      <c r="U234" s="25" t="s">
        <v>1034</v>
      </c>
      <c r="V234" s="25" t="s">
        <v>1034</v>
      </c>
      <c r="W234" s="44">
        <v>24</v>
      </c>
      <c r="X234" s="32">
        <v>574.79999999999995</v>
      </c>
      <c r="Y234" s="44">
        <v>744</v>
      </c>
      <c r="Z234" s="1117" t="s">
        <v>2067</v>
      </c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</row>
    <row r="235" spans="1:46" ht="40.35" customHeight="1">
      <c r="A235" s="380" t="s">
        <v>999</v>
      </c>
      <c r="B235" s="123" t="s">
        <v>1963</v>
      </c>
      <c r="C235" s="126" t="s">
        <v>1041</v>
      </c>
      <c r="D235" s="133" t="s">
        <v>1018</v>
      </c>
      <c r="E235" s="18" t="s">
        <v>1056</v>
      </c>
      <c r="F235" s="126" t="s">
        <v>1026</v>
      </c>
      <c r="G235" s="108" t="s">
        <v>478</v>
      </c>
      <c r="H235" s="109" t="s">
        <v>636</v>
      </c>
      <c r="I235" s="110" t="s">
        <v>441</v>
      </c>
      <c r="J235" s="17">
        <v>0.16</v>
      </c>
      <c r="K235" s="22">
        <v>0.25</v>
      </c>
      <c r="L235" s="537" t="s">
        <v>1057</v>
      </c>
      <c r="M235" s="457">
        <f>M234+'7. Надбавки'!$C$6</f>
        <v>668</v>
      </c>
      <c r="N235" s="455">
        <f t="shared" si="52"/>
        <v>801.6</v>
      </c>
      <c r="O235" s="455">
        <f t="shared" si="53"/>
        <v>128.256</v>
      </c>
      <c r="P235" s="456">
        <f t="shared" si="54"/>
        <v>12024</v>
      </c>
      <c r="Q235" s="497"/>
      <c r="R235" s="121">
        <f t="shared" si="55"/>
        <v>0</v>
      </c>
      <c r="S235" s="783">
        <f t="shared" si="50"/>
        <v>0</v>
      </c>
      <c r="T235" s="784">
        <f t="shared" si="51"/>
        <v>0</v>
      </c>
      <c r="U235" s="26"/>
      <c r="V235" s="26"/>
      <c r="W235" s="44">
        <v>24</v>
      </c>
      <c r="X235" s="32">
        <v>574.79999999999995</v>
      </c>
      <c r="Y235" s="44">
        <v>744</v>
      </c>
      <c r="Z235" s="1079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</row>
    <row r="236" spans="1:46" ht="40.35" customHeight="1">
      <c r="A236" s="380" t="s">
        <v>1743</v>
      </c>
      <c r="B236" s="123" t="s">
        <v>1964</v>
      </c>
      <c r="C236" s="133" t="s">
        <v>1041</v>
      </c>
      <c r="D236" s="133" t="s">
        <v>1018</v>
      </c>
      <c r="E236" s="45" t="s">
        <v>1056</v>
      </c>
      <c r="F236" s="133" t="s">
        <v>1026</v>
      </c>
      <c r="G236" s="108" t="s">
        <v>478</v>
      </c>
      <c r="H236" s="109" t="s">
        <v>636</v>
      </c>
      <c r="I236" s="110" t="s">
        <v>441</v>
      </c>
      <c r="J236" s="17">
        <v>0.16</v>
      </c>
      <c r="K236" s="22">
        <v>0.25</v>
      </c>
      <c r="L236" s="45" t="s">
        <v>1530</v>
      </c>
      <c r="M236" s="457">
        <f>VLOOKUP($A236,'Изменение прайс-листа'!$A$2:$E$798,4,FALSE)</f>
        <v>610</v>
      </c>
      <c r="N236" s="457">
        <f t="shared" si="52"/>
        <v>732</v>
      </c>
      <c r="O236" s="457">
        <f t="shared" si="53"/>
        <v>117.12</v>
      </c>
      <c r="P236" s="456">
        <f t="shared" si="54"/>
        <v>10980</v>
      </c>
      <c r="Q236" s="464"/>
      <c r="R236" s="121">
        <f t="shared" ref="R236:R239" si="56">Q236*P236</f>
        <v>0</v>
      </c>
      <c r="S236" s="783">
        <f t="shared" si="50"/>
        <v>0</v>
      </c>
      <c r="T236" s="784">
        <f t="shared" si="51"/>
        <v>0</v>
      </c>
      <c r="U236" s="55"/>
      <c r="V236" s="26"/>
      <c r="W236" s="44">
        <v>24</v>
      </c>
      <c r="X236" s="32">
        <v>574.79999999999995</v>
      </c>
      <c r="Y236" s="44">
        <v>744</v>
      </c>
      <c r="Z236" s="1072" t="s">
        <v>2068</v>
      </c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</row>
    <row r="237" spans="1:46" ht="40.35" customHeight="1" thickBot="1">
      <c r="A237" s="381" t="s">
        <v>1751</v>
      </c>
      <c r="B237" s="139" t="s">
        <v>1965</v>
      </c>
      <c r="C237" s="957" t="s">
        <v>1041</v>
      </c>
      <c r="D237" s="957" t="s">
        <v>1018</v>
      </c>
      <c r="E237" s="958" t="s">
        <v>1056</v>
      </c>
      <c r="F237" s="957" t="s">
        <v>1026</v>
      </c>
      <c r="G237" s="142" t="s">
        <v>478</v>
      </c>
      <c r="H237" s="143" t="s">
        <v>636</v>
      </c>
      <c r="I237" s="144" t="s">
        <v>441</v>
      </c>
      <c r="J237" s="145">
        <v>0.16</v>
      </c>
      <c r="K237" s="146">
        <v>0.25</v>
      </c>
      <c r="L237" s="958" t="s">
        <v>1042</v>
      </c>
      <c r="M237" s="571">
        <f>M236+'7. Надбавки'!$C$6</f>
        <v>684</v>
      </c>
      <c r="N237" s="571">
        <f t="shared" si="52"/>
        <v>820.8</v>
      </c>
      <c r="O237" s="571">
        <f t="shared" si="53"/>
        <v>131.328</v>
      </c>
      <c r="P237" s="459">
        <f t="shared" si="54"/>
        <v>12312</v>
      </c>
      <c r="Q237" s="831"/>
      <c r="R237" s="148">
        <f t="shared" si="56"/>
        <v>0</v>
      </c>
      <c r="S237" s="806">
        <f t="shared" si="50"/>
        <v>0</v>
      </c>
      <c r="T237" s="807">
        <f t="shared" si="51"/>
        <v>0</v>
      </c>
      <c r="U237" s="149"/>
      <c r="V237" s="149"/>
      <c r="W237" s="151">
        <v>24</v>
      </c>
      <c r="X237" s="150">
        <v>574.79999999999995</v>
      </c>
      <c r="Y237" s="151">
        <v>744</v>
      </c>
      <c r="Z237" s="1073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</row>
    <row r="238" spans="1:46" ht="40.35" customHeight="1" thickTop="1">
      <c r="A238" s="843"/>
      <c r="B238" s="844" t="s">
        <v>2070</v>
      </c>
      <c r="C238" s="846" t="s">
        <v>1041</v>
      </c>
      <c r="D238" s="959" t="s">
        <v>1018</v>
      </c>
      <c r="E238" s="847" t="s">
        <v>1056</v>
      </c>
      <c r="F238" s="846" t="s">
        <v>1027</v>
      </c>
      <c r="G238" s="945" t="s">
        <v>478</v>
      </c>
      <c r="H238" s="849" t="s">
        <v>636</v>
      </c>
      <c r="I238" s="850" t="s">
        <v>441</v>
      </c>
      <c r="J238" s="960">
        <v>0.16</v>
      </c>
      <c r="K238" s="947">
        <v>0.25</v>
      </c>
      <c r="L238" s="853" t="s">
        <v>1057</v>
      </c>
      <c r="M238" s="948">
        <f>'Изменение прайс-листа'!D65</f>
        <v>776</v>
      </c>
      <c r="N238" s="854">
        <f t="shared" ref="N238:N239" si="57">M238*1.2</f>
        <v>931.19999999999993</v>
      </c>
      <c r="O238" s="854">
        <f t="shared" si="53"/>
        <v>148.99199999999999</v>
      </c>
      <c r="P238" s="855">
        <f t="shared" si="54"/>
        <v>13967.999999999998</v>
      </c>
      <c r="Q238" s="856"/>
      <c r="R238" s="857">
        <f t="shared" si="56"/>
        <v>0</v>
      </c>
      <c r="S238" s="858">
        <f t="shared" ref="S238:S239" si="58">ROUNDUP(X238/W238*Q238,0)</f>
        <v>0</v>
      </c>
      <c r="T238" s="859">
        <f t="shared" ref="T238:T239" si="59">Q238/W238</f>
        <v>0</v>
      </c>
      <c r="U238" s="938" t="s">
        <v>1034</v>
      </c>
      <c r="V238" s="938" t="s">
        <v>1034</v>
      </c>
      <c r="W238" s="860">
        <v>24</v>
      </c>
      <c r="X238" s="861">
        <v>574.79999999999995</v>
      </c>
      <c r="Y238" s="860">
        <v>744</v>
      </c>
      <c r="Z238" s="1070" t="s">
        <v>2069</v>
      </c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</row>
    <row r="239" spans="1:46" ht="40.35" customHeight="1" thickBot="1">
      <c r="A239" s="862"/>
      <c r="B239" s="863" t="s">
        <v>2071</v>
      </c>
      <c r="C239" s="865" t="s">
        <v>1041</v>
      </c>
      <c r="D239" s="961" t="s">
        <v>1018</v>
      </c>
      <c r="E239" s="866" t="s">
        <v>1056</v>
      </c>
      <c r="F239" s="865" t="s">
        <v>1027</v>
      </c>
      <c r="G239" s="953" t="s">
        <v>478</v>
      </c>
      <c r="H239" s="868" t="s">
        <v>636</v>
      </c>
      <c r="I239" s="869" t="s">
        <v>441</v>
      </c>
      <c r="J239" s="962">
        <v>0.16</v>
      </c>
      <c r="K239" s="955">
        <v>0.25</v>
      </c>
      <c r="L239" s="872" t="s">
        <v>1057</v>
      </c>
      <c r="M239" s="956">
        <f>M238+'7. Надбавки'!$C$6</f>
        <v>850</v>
      </c>
      <c r="N239" s="873">
        <f t="shared" si="57"/>
        <v>1020</v>
      </c>
      <c r="O239" s="873">
        <f t="shared" si="53"/>
        <v>163.20000000000002</v>
      </c>
      <c r="P239" s="874">
        <f t="shared" si="54"/>
        <v>15300</v>
      </c>
      <c r="Q239" s="875"/>
      <c r="R239" s="876">
        <f t="shared" si="56"/>
        <v>0</v>
      </c>
      <c r="S239" s="877">
        <f t="shared" si="58"/>
        <v>0</v>
      </c>
      <c r="T239" s="878">
        <f t="shared" si="59"/>
        <v>0</v>
      </c>
      <c r="U239" s="880"/>
      <c r="V239" s="880"/>
      <c r="W239" s="881">
        <v>24</v>
      </c>
      <c r="X239" s="882">
        <v>574.79999999999995</v>
      </c>
      <c r="Y239" s="881">
        <v>744</v>
      </c>
      <c r="Z239" s="1071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</row>
    <row r="240" spans="1:46" s="8" customFormat="1" ht="50.25" customHeight="1" thickTop="1">
      <c r="A240" s="575" t="s">
        <v>595</v>
      </c>
      <c r="B240" s="576" t="s">
        <v>958</v>
      </c>
      <c r="C240" s="832" t="s">
        <v>1040</v>
      </c>
      <c r="D240" s="154" t="s">
        <v>1019</v>
      </c>
      <c r="E240" s="156" t="s">
        <v>1056</v>
      </c>
      <c r="F240" s="154" t="s">
        <v>1026</v>
      </c>
      <c r="G240" s="578">
        <v>15</v>
      </c>
      <c r="H240" s="579" t="s">
        <v>636</v>
      </c>
      <c r="I240" s="580" t="s">
        <v>441</v>
      </c>
      <c r="J240" s="942">
        <v>0.18</v>
      </c>
      <c r="K240" s="943">
        <v>0.2</v>
      </c>
      <c r="L240" s="156" t="s">
        <v>1057</v>
      </c>
      <c r="M240" s="460">
        <f>VLOOKUP($A240,'Изменение прайс-листа'!$A$2:$E$798,4,FALSE)</f>
        <v>1648</v>
      </c>
      <c r="N240" s="460">
        <f t="shared" si="52"/>
        <v>1977.6</v>
      </c>
      <c r="O240" s="460">
        <f t="shared" si="53"/>
        <v>355.96799999999996</v>
      </c>
      <c r="P240" s="461">
        <f t="shared" si="54"/>
        <v>29664</v>
      </c>
      <c r="Q240" s="466"/>
      <c r="R240" s="163">
        <f t="shared" ref="R240:R241" si="60">Q240*P240</f>
        <v>0</v>
      </c>
      <c r="S240" s="803">
        <f t="shared" si="50"/>
        <v>0</v>
      </c>
      <c r="T240" s="804">
        <f t="shared" si="51"/>
        <v>0</v>
      </c>
      <c r="U240" s="811" t="s">
        <v>1034</v>
      </c>
      <c r="V240" s="811" t="s">
        <v>1034</v>
      </c>
      <c r="W240" s="165">
        <v>24</v>
      </c>
      <c r="X240" s="164">
        <v>510.84000000000003</v>
      </c>
      <c r="Y240" s="165">
        <v>792</v>
      </c>
      <c r="Z240" s="1124" t="s">
        <v>1855</v>
      </c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</row>
    <row r="241" spans="1:46" s="8" customFormat="1" ht="45" customHeight="1">
      <c r="A241" s="380" t="s">
        <v>710</v>
      </c>
      <c r="B241" s="123" t="s">
        <v>514</v>
      </c>
      <c r="C241" s="53" t="s">
        <v>1040</v>
      </c>
      <c r="D241" s="126" t="s">
        <v>1019</v>
      </c>
      <c r="E241" s="18" t="s">
        <v>1056</v>
      </c>
      <c r="F241" s="126" t="s">
        <v>1026</v>
      </c>
      <c r="G241" s="108">
        <v>15</v>
      </c>
      <c r="H241" s="109" t="s">
        <v>636</v>
      </c>
      <c r="I241" s="110" t="s">
        <v>441</v>
      </c>
      <c r="J241" s="17">
        <v>0.18</v>
      </c>
      <c r="K241" s="22">
        <v>0.2</v>
      </c>
      <c r="L241" s="18" t="s">
        <v>1057</v>
      </c>
      <c r="M241" s="457">
        <f>M240+'7. Надбавки'!$C$6</f>
        <v>1722</v>
      </c>
      <c r="N241" s="455">
        <f t="shared" si="52"/>
        <v>2066.4</v>
      </c>
      <c r="O241" s="455">
        <f t="shared" si="53"/>
        <v>371.952</v>
      </c>
      <c r="P241" s="456">
        <f t="shared" si="54"/>
        <v>30996</v>
      </c>
      <c r="Q241" s="497"/>
      <c r="R241" s="121">
        <f t="shared" si="60"/>
        <v>0</v>
      </c>
      <c r="S241" s="783">
        <f t="shared" si="50"/>
        <v>0</v>
      </c>
      <c r="T241" s="784">
        <f t="shared" si="51"/>
        <v>0</v>
      </c>
      <c r="U241" s="26"/>
      <c r="V241" s="26"/>
      <c r="W241" s="44">
        <v>24</v>
      </c>
      <c r="X241" s="32">
        <v>510.84000000000003</v>
      </c>
      <c r="Y241" s="44">
        <v>792</v>
      </c>
      <c r="Z241" s="1125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</row>
    <row r="242" spans="1:46" s="8" customFormat="1" ht="45" customHeight="1">
      <c r="A242" s="380" t="s">
        <v>821</v>
      </c>
      <c r="B242" s="123" t="s">
        <v>956</v>
      </c>
      <c r="C242" s="53" t="s">
        <v>1040</v>
      </c>
      <c r="D242" s="126" t="s">
        <v>1018</v>
      </c>
      <c r="E242" s="125" t="s">
        <v>1056</v>
      </c>
      <c r="F242" s="53" t="s">
        <v>1026</v>
      </c>
      <c r="G242" s="115" t="s">
        <v>478</v>
      </c>
      <c r="H242" s="109" t="s">
        <v>636</v>
      </c>
      <c r="I242" s="110" t="s">
        <v>441</v>
      </c>
      <c r="J242" s="20">
        <v>0.12</v>
      </c>
      <c r="K242" s="27">
        <v>0.15</v>
      </c>
      <c r="L242" s="537" t="s">
        <v>1057</v>
      </c>
      <c r="M242" s="455">
        <f>VLOOKUP($A242,'Изменение прайс-листа'!$A$2:$E$798,4,FALSE)</f>
        <v>1950</v>
      </c>
      <c r="N242" s="455">
        <f t="shared" si="46"/>
        <v>2340</v>
      </c>
      <c r="O242" s="455">
        <f t="shared" si="47"/>
        <v>280.8</v>
      </c>
      <c r="P242" s="456">
        <f t="shared" si="48"/>
        <v>35100</v>
      </c>
      <c r="Q242" s="464"/>
      <c r="R242" s="121">
        <f t="shared" si="49"/>
        <v>0</v>
      </c>
      <c r="S242" s="783">
        <f t="shared" si="50"/>
        <v>0</v>
      </c>
      <c r="T242" s="784">
        <f t="shared" si="51"/>
        <v>0</v>
      </c>
      <c r="U242" s="25" t="s">
        <v>1034</v>
      </c>
      <c r="V242" s="25" t="s">
        <v>1034</v>
      </c>
      <c r="W242" s="44">
        <v>24</v>
      </c>
      <c r="X242" s="32">
        <v>478.43999999999994</v>
      </c>
      <c r="Y242" s="44">
        <v>792</v>
      </c>
      <c r="Z242" s="1115" t="s">
        <v>1809</v>
      </c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</row>
    <row r="243" spans="1:46" s="8" customFormat="1" ht="45" customHeight="1">
      <c r="A243" s="380" t="s">
        <v>822</v>
      </c>
      <c r="B243" s="123" t="s">
        <v>1600</v>
      </c>
      <c r="C243" s="53" t="s">
        <v>1040</v>
      </c>
      <c r="D243" s="126" t="s">
        <v>1018</v>
      </c>
      <c r="E243" s="125" t="s">
        <v>1056</v>
      </c>
      <c r="F243" s="53" t="s">
        <v>1026</v>
      </c>
      <c r="G243" s="115" t="s">
        <v>478</v>
      </c>
      <c r="H243" s="109" t="s">
        <v>636</v>
      </c>
      <c r="I243" s="110" t="s">
        <v>441</v>
      </c>
      <c r="J243" s="20">
        <v>0.12</v>
      </c>
      <c r="K243" s="27">
        <v>0.15</v>
      </c>
      <c r="L243" s="537" t="s">
        <v>1057</v>
      </c>
      <c r="M243" s="457">
        <f>M242+'7. Надбавки'!$C$6</f>
        <v>2024</v>
      </c>
      <c r="N243" s="455">
        <f t="shared" si="46"/>
        <v>2428.7999999999997</v>
      </c>
      <c r="O243" s="455">
        <f t="shared" si="47"/>
        <v>291.45599999999996</v>
      </c>
      <c r="P243" s="456">
        <f t="shared" si="48"/>
        <v>36431.999999999993</v>
      </c>
      <c r="Q243" s="497"/>
      <c r="R243" s="121">
        <f t="shared" si="49"/>
        <v>0</v>
      </c>
      <c r="S243" s="783">
        <f t="shared" si="50"/>
        <v>0</v>
      </c>
      <c r="T243" s="784">
        <f t="shared" si="51"/>
        <v>0</v>
      </c>
      <c r="U243" s="55"/>
      <c r="V243" s="26"/>
      <c r="W243" s="44">
        <v>24</v>
      </c>
      <c r="X243" s="32">
        <v>478.43999999999994</v>
      </c>
      <c r="Y243" s="44">
        <v>792</v>
      </c>
      <c r="Z243" s="112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</row>
    <row r="244" spans="1:46" s="8" customFormat="1" ht="45" customHeight="1">
      <c r="A244" s="380" t="s">
        <v>1793</v>
      </c>
      <c r="B244" s="123" t="s">
        <v>1794</v>
      </c>
      <c r="C244" s="53" t="s">
        <v>1040</v>
      </c>
      <c r="D244" s="126" t="s">
        <v>1018</v>
      </c>
      <c r="E244" s="125" t="s">
        <v>1056</v>
      </c>
      <c r="F244" s="53" t="s">
        <v>1026</v>
      </c>
      <c r="G244" s="115" t="s">
        <v>478</v>
      </c>
      <c r="H244" s="109" t="s">
        <v>636</v>
      </c>
      <c r="I244" s="110" t="s">
        <v>441</v>
      </c>
      <c r="J244" s="20">
        <v>0.12</v>
      </c>
      <c r="K244" s="27">
        <v>0.15</v>
      </c>
      <c r="L244" s="537" t="s">
        <v>1057</v>
      </c>
      <c r="M244" s="455">
        <f>VLOOKUP($A244,'Изменение прайс-листа'!$A$2:$E$798,4,FALSE)</f>
        <v>2216</v>
      </c>
      <c r="N244" s="455">
        <f t="shared" ref="N244" si="61">M244*1.2</f>
        <v>2659.2</v>
      </c>
      <c r="O244" s="455">
        <f t="shared" si="47"/>
        <v>319.10399999999998</v>
      </c>
      <c r="P244" s="456">
        <f t="shared" si="48"/>
        <v>39888</v>
      </c>
      <c r="Q244" s="464"/>
      <c r="R244" s="121">
        <f t="shared" ref="R244" si="62">Q244*P244</f>
        <v>0</v>
      </c>
      <c r="S244" s="783">
        <f t="shared" si="50"/>
        <v>0</v>
      </c>
      <c r="T244" s="784">
        <f t="shared" si="51"/>
        <v>0</v>
      </c>
      <c r="U244" s="104"/>
      <c r="V244" s="26"/>
      <c r="W244" s="44">
        <v>24</v>
      </c>
      <c r="X244" s="32">
        <v>478.43999999999994</v>
      </c>
      <c r="Y244" s="44">
        <v>792</v>
      </c>
      <c r="Z244" s="1115" t="s">
        <v>1808</v>
      </c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</row>
    <row r="245" spans="1:46" s="8" customFormat="1" ht="45" customHeight="1">
      <c r="A245" s="380" t="s">
        <v>1795</v>
      </c>
      <c r="B245" s="123" t="s">
        <v>1796</v>
      </c>
      <c r="C245" s="53" t="s">
        <v>1040</v>
      </c>
      <c r="D245" s="126" t="s">
        <v>1018</v>
      </c>
      <c r="E245" s="125" t="s">
        <v>1056</v>
      </c>
      <c r="F245" s="53" t="s">
        <v>1026</v>
      </c>
      <c r="G245" s="115" t="s">
        <v>478</v>
      </c>
      <c r="H245" s="109" t="s">
        <v>636</v>
      </c>
      <c r="I245" s="110" t="s">
        <v>441</v>
      </c>
      <c r="J245" s="20">
        <v>0.12</v>
      </c>
      <c r="K245" s="27">
        <v>0.15</v>
      </c>
      <c r="L245" s="537" t="s">
        <v>1057</v>
      </c>
      <c r="M245" s="455">
        <f>M244+'7. Надбавки'!$C$6</f>
        <v>2290</v>
      </c>
      <c r="N245" s="455">
        <f t="shared" ref="N245" si="63">M245*1.2</f>
        <v>2748</v>
      </c>
      <c r="O245" s="455">
        <f t="shared" si="47"/>
        <v>329.76</v>
      </c>
      <c r="P245" s="456">
        <f t="shared" si="48"/>
        <v>41220</v>
      </c>
      <c r="Q245" s="497"/>
      <c r="R245" s="121">
        <f t="shared" ref="R245" si="64">Q245*P245</f>
        <v>0</v>
      </c>
      <c r="S245" s="783">
        <f t="shared" si="50"/>
        <v>0</v>
      </c>
      <c r="T245" s="784">
        <f t="shared" si="51"/>
        <v>0</v>
      </c>
      <c r="U245" s="26"/>
      <c r="V245" s="26"/>
      <c r="W245" s="44">
        <v>24</v>
      </c>
      <c r="X245" s="32">
        <v>478.43999999999994</v>
      </c>
      <c r="Y245" s="44">
        <v>792</v>
      </c>
      <c r="Z245" s="112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</row>
    <row r="246" spans="1:46" ht="40.35" customHeight="1">
      <c r="A246" s="380" t="s">
        <v>1598</v>
      </c>
      <c r="B246" s="123" t="s">
        <v>1599</v>
      </c>
      <c r="C246" s="133" t="s">
        <v>1040</v>
      </c>
      <c r="D246" s="133" t="s">
        <v>1018</v>
      </c>
      <c r="E246" s="45" t="s">
        <v>1056</v>
      </c>
      <c r="F246" s="133" t="s">
        <v>1026</v>
      </c>
      <c r="G246" s="115" t="s">
        <v>478</v>
      </c>
      <c r="H246" s="109" t="s">
        <v>636</v>
      </c>
      <c r="I246" s="110" t="s">
        <v>441</v>
      </c>
      <c r="J246" s="20">
        <v>0.12</v>
      </c>
      <c r="K246" s="27">
        <v>0.15</v>
      </c>
      <c r="L246" s="45" t="s">
        <v>1057</v>
      </c>
      <c r="M246" s="455">
        <f>VLOOKUP($A246,'Изменение прайс-листа'!$A$2:$E$798,4,FALSE)</f>
        <v>2730</v>
      </c>
      <c r="N246" s="455">
        <f t="shared" si="46"/>
        <v>3276</v>
      </c>
      <c r="O246" s="455">
        <f t="shared" si="47"/>
        <v>393.12</v>
      </c>
      <c r="P246" s="456">
        <f t="shared" si="48"/>
        <v>49140</v>
      </c>
      <c r="Q246" s="464"/>
      <c r="R246" s="121">
        <f t="shared" si="49"/>
        <v>0</v>
      </c>
      <c r="S246" s="783">
        <f t="shared" si="50"/>
        <v>0</v>
      </c>
      <c r="T246" s="784">
        <f t="shared" si="51"/>
        <v>0</v>
      </c>
      <c r="U246" s="26"/>
      <c r="V246" s="26"/>
      <c r="W246" s="44">
        <v>24</v>
      </c>
      <c r="X246" s="32">
        <v>478.43999999999994</v>
      </c>
      <c r="Y246" s="44">
        <v>792</v>
      </c>
      <c r="Z246" s="1120" t="s">
        <v>1810</v>
      </c>
    </row>
    <row r="247" spans="1:46" ht="40.35" customHeight="1">
      <c r="A247" s="380" t="s">
        <v>1061</v>
      </c>
      <c r="B247" s="123" t="s">
        <v>1060</v>
      </c>
      <c r="C247" s="133" t="s">
        <v>1040</v>
      </c>
      <c r="D247" s="133" t="s">
        <v>1018</v>
      </c>
      <c r="E247" s="45" t="s">
        <v>1056</v>
      </c>
      <c r="F247" s="133" t="s">
        <v>1026</v>
      </c>
      <c r="G247" s="115" t="s">
        <v>478</v>
      </c>
      <c r="H247" s="109" t="s">
        <v>636</v>
      </c>
      <c r="I247" s="110" t="s">
        <v>441</v>
      </c>
      <c r="J247" s="20">
        <v>0.12</v>
      </c>
      <c r="K247" s="27">
        <v>0.15</v>
      </c>
      <c r="L247" s="45" t="s">
        <v>1057</v>
      </c>
      <c r="M247" s="455">
        <f>M246+'7. Надбавки'!$C$6</f>
        <v>2804</v>
      </c>
      <c r="N247" s="455">
        <f t="shared" si="46"/>
        <v>3364.7999999999997</v>
      </c>
      <c r="O247" s="455">
        <f t="shared" si="47"/>
        <v>403.77599999999995</v>
      </c>
      <c r="P247" s="456">
        <f t="shared" si="48"/>
        <v>50471.999999999993</v>
      </c>
      <c r="Q247" s="497"/>
      <c r="R247" s="121">
        <f t="shared" si="49"/>
        <v>0</v>
      </c>
      <c r="S247" s="783">
        <f t="shared" si="50"/>
        <v>0</v>
      </c>
      <c r="T247" s="784">
        <f t="shared" si="51"/>
        <v>0</v>
      </c>
      <c r="U247" s="26"/>
      <c r="V247" s="26"/>
      <c r="W247" s="44">
        <v>24</v>
      </c>
      <c r="X247" s="32">
        <v>478.43999999999994</v>
      </c>
      <c r="Y247" s="44">
        <v>792</v>
      </c>
      <c r="Z247" s="1121"/>
    </row>
    <row r="248" spans="1:46" ht="40.35" customHeight="1">
      <c r="A248" s="380" t="s">
        <v>966</v>
      </c>
      <c r="B248" s="123" t="s">
        <v>968</v>
      </c>
      <c r="C248" s="133" t="s">
        <v>1040</v>
      </c>
      <c r="D248" s="133" t="s">
        <v>1035</v>
      </c>
      <c r="E248" s="45" t="s">
        <v>1056</v>
      </c>
      <c r="F248" s="133" t="s">
        <v>1026</v>
      </c>
      <c r="G248" s="108">
        <v>10</v>
      </c>
      <c r="H248" s="109" t="s">
        <v>636</v>
      </c>
      <c r="I248" s="110" t="s">
        <v>441</v>
      </c>
      <c r="J248" s="20">
        <v>0.12</v>
      </c>
      <c r="K248" s="27">
        <v>0.15</v>
      </c>
      <c r="L248" s="45" t="s">
        <v>1057</v>
      </c>
      <c r="M248" s="455">
        <f>VLOOKUP($A248,'Изменение прайс-листа'!$A$2:$E$798,4,FALSE)</f>
        <v>2374</v>
      </c>
      <c r="N248" s="455">
        <f t="shared" si="46"/>
        <v>2848.7999999999997</v>
      </c>
      <c r="O248" s="455">
        <f t="shared" si="47"/>
        <v>341.85599999999994</v>
      </c>
      <c r="P248" s="456">
        <f t="shared" si="48"/>
        <v>28487.999999999996</v>
      </c>
      <c r="Q248" s="464"/>
      <c r="R248" s="121">
        <f t="shared" si="49"/>
        <v>0</v>
      </c>
      <c r="S248" s="783">
        <f t="shared" si="50"/>
        <v>0</v>
      </c>
      <c r="T248" s="784">
        <f t="shared" si="51"/>
        <v>0</v>
      </c>
      <c r="U248" s="26"/>
      <c r="V248" s="26"/>
      <c r="W248" s="44">
        <v>27</v>
      </c>
      <c r="X248" s="32">
        <v>358.83</v>
      </c>
      <c r="Y248" s="44">
        <v>891</v>
      </c>
      <c r="Z248" s="1120" t="s">
        <v>1841</v>
      </c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</row>
    <row r="249" spans="1:46" ht="40.35" customHeight="1">
      <c r="A249" s="380" t="s">
        <v>967</v>
      </c>
      <c r="B249" s="123" t="s">
        <v>969</v>
      </c>
      <c r="C249" s="133" t="s">
        <v>1040</v>
      </c>
      <c r="D249" s="133" t="s">
        <v>1035</v>
      </c>
      <c r="E249" s="45" t="s">
        <v>1056</v>
      </c>
      <c r="F249" s="133" t="s">
        <v>1026</v>
      </c>
      <c r="G249" s="108" t="s">
        <v>170</v>
      </c>
      <c r="H249" s="109" t="s">
        <v>636</v>
      </c>
      <c r="I249" s="110" t="s">
        <v>441</v>
      </c>
      <c r="J249" s="20">
        <v>0.12</v>
      </c>
      <c r="K249" s="27">
        <v>0.15</v>
      </c>
      <c r="L249" s="45" t="s">
        <v>1057</v>
      </c>
      <c r="M249" s="455">
        <f>M248+'7. Надбавки'!$C$6</f>
        <v>2448</v>
      </c>
      <c r="N249" s="455">
        <f t="shared" si="46"/>
        <v>2937.6</v>
      </c>
      <c r="O249" s="455">
        <f t="shared" si="47"/>
        <v>352.512</v>
      </c>
      <c r="P249" s="456">
        <f t="shared" si="48"/>
        <v>29376</v>
      </c>
      <c r="Q249" s="497"/>
      <c r="R249" s="121">
        <f t="shared" si="49"/>
        <v>0</v>
      </c>
      <c r="S249" s="783">
        <f t="shared" si="50"/>
        <v>0</v>
      </c>
      <c r="T249" s="784">
        <f t="shared" si="51"/>
        <v>0</v>
      </c>
      <c r="U249" s="26"/>
      <c r="V249" s="26"/>
      <c r="W249" s="44">
        <v>27</v>
      </c>
      <c r="X249" s="32">
        <v>358.83</v>
      </c>
      <c r="Y249" s="44">
        <v>891</v>
      </c>
      <c r="Z249" s="1121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</row>
    <row r="250" spans="1:46" ht="40.35" customHeight="1">
      <c r="A250" s="380" t="s">
        <v>1058</v>
      </c>
      <c r="B250" s="123" t="s">
        <v>968</v>
      </c>
      <c r="C250" s="133" t="s">
        <v>1040</v>
      </c>
      <c r="D250" s="133" t="s">
        <v>1035</v>
      </c>
      <c r="E250" s="45" t="s">
        <v>1056</v>
      </c>
      <c r="F250" s="133" t="s">
        <v>1026</v>
      </c>
      <c r="G250" s="108" t="s">
        <v>826</v>
      </c>
      <c r="H250" s="109" t="s">
        <v>636</v>
      </c>
      <c r="I250" s="110" t="s">
        <v>441</v>
      </c>
      <c r="J250" s="20">
        <v>0.12</v>
      </c>
      <c r="K250" s="27">
        <v>0.15</v>
      </c>
      <c r="L250" s="45" t="s">
        <v>1057</v>
      </c>
      <c r="M250" s="455">
        <f>VLOOKUP($A250,'Изменение прайс-листа'!$A$2:$E$798,4,FALSE)</f>
        <v>3040</v>
      </c>
      <c r="N250" s="455">
        <f t="shared" si="46"/>
        <v>3648</v>
      </c>
      <c r="O250" s="455">
        <f t="shared" si="47"/>
        <v>437.76</v>
      </c>
      <c r="P250" s="456">
        <f t="shared" si="48"/>
        <v>9120</v>
      </c>
      <c r="Q250" s="464"/>
      <c r="R250" s="121">
        <f t="shared" si="49"/>
        <v>0</v>
      </c>
      <c r="S250" s="783">
        <f t="shared" si="50"/>
        <v>0</v>
      </c>
      <c r="T250" s="784">
        <f t="shared" si="51"/>
        <v>0</v>
      </c>
      <c r="U250" s="26"/>
      <c r="V250" s="26"/>
      <c r="W250" s="44">
        <v>72</v>
      </c>
      <c r="X250" s="32">
        <v>239.256</v>
      </c>
      <c r="Y250" s="44">
        <v>2376</v>
      </c>
      <c r="Z250" s="1121"/>
    </row>
    <row r="251" spans="1:46" ht="40.35" customHeight="1">
      <c r="A251" s="380" t="s">
        <v>1059</v>
      </c>
      <c r="B251" s="123" t="s">
        <v>969</v>
      </c>
      <c r="C251" s="133" t="s">
        <v>1040</v>
      </c>
      <c r="D251" s="133" t="s">
        <v>1035</v>
      </c>
      <c r="E251" s="45" t="s">
        <v>1056</v>
      </c>
      <c r="F251" s="133" t="s">
        <v>1026</v>
      </c>
      <c r="G251" s="108" t="s">
        <v>826</v>
      </c>
      <c r="H251" s="109" t="s">
        <v>636</v>
      </c>
      <c r="I251" s="110" t="s">
        <v>441</v>
      </c>
      <c r="J251" s="20">
        <v>0.12</v>
      </c>
      <c r="K251" s="27">
        <v>0.15</v>
      </c>
      <c r="L251" s="45" t="s">
        <v>1057</v>
      </c>
      <c r="M251" s="455">
        <f>M250+'7. Надбавки'!$C$6</f>
        <v>3114</v>
      </c>
      <c r="N251" s="455">
        <f t="shared" si="46"/>
        <v>3736.7999999999997</v>
      </c>
      <c r="O251" s="455">
        <f t="shared" si="47"/>
        <v>448.41599999999994</v>
      </c>
      <c r="P251" s="456">
        <f t="shared" si="48"/>
        <v>9342</v>
      </c>
      <c r="Q251" s="497"/>
      <c r="R251" s="121">
        <f t="shared" si="49"/>
        <v>0</v>
      </c>
      <c r="S251" s="783">
        <f t="shared" si="50"/>
        <v>0</v>
      </c>
      <c r="T251" s="784">
        <f t="shared" si="51"/>
        <v>0</v>
      </c>
      <c r="U251" s="26"/>
      <c r="V251" s="26"/>
      <c r="W251" s="44">
        <v>72</v>
      </c>
      <c r="X251" s="32">
        <v>239.256</v>
      </c>
      <c r="Y251" s="44">
        <v>2376</v>
      </c>
      <c r="Z251" s="1123"/>
    </row>
    <row r="252" spans="1:46" ht="45" customHeight="1">
      <c r="A252" s="380" t="s">
        <v>172</v>
      </c>
      <c r="B252" s="123" t="s">
        <v>945</v>
      </c>
      <c r="C252" s="53" t="s">
        <v>1040</v>
      </c>
      <c r="D252" s="126" t="s">
        <v>1018</v>
      </c>
      <c r="E252" s="18" t="s">
        <v>1056</v>
      </c>
      <c r="F252" s="53" t="s">
        <v>1026</v>
      </c>
      <c r="G252" s="108" t="s">
        <v>478</v>
      </c>
      <c r="H252" s="109" t="s">
        <v>636</v>
      </c>
      <c r="I252" s="110" t="s">
        <v>441</v>
      </c>
      <c r="J252" s="20">
        <v>0.15</v>
      </c>
      <c r="K252" s="27">
        <v>0.18</v>
      </c>
      <c r="L252" s="537" t="s">
        <v>1057</v>
      </c>
      <c r="M252" s="455">
        <f>VLOOKUP($A252,'Изменение прайс-листа'!$A$2:$E$798,4,FALSE)</f>
        <v>2958</v>
      </c>
      <c r="N252" s="455">
        <f t="shared" ref="N252:N267" si="65">M252*1.2</f>
        <v>3549.6</v>
      </c>
      <c r="O252" s="455">
        <f t="shared" ref="O252:O267" si="66">$N252*$J252</f>
        <v>532.43999999999994</v>
      </c>
      <c r="P252" s="456">
        <f t="shared" ref="P252:P267" si="67">$N252*$G252</f>
        <v>53244</v>
      </c>
      <c r="Q252" s="464"/>
      <c r="R252" s="121">
        <f t="shared" ref="R252:R263" si="68">Q252*P252</f>
        <v>0</v>
      </c>
      <c r="S252" s="783">
        <f t="shared" si="50"/>
        <v>0</v>
      </c>
      <c r="T252" s="784">
        <f t="shared" si="51"/>
        <v>0</v>
      </c>
      <c r="U252" s="55"/>
      <c r="V252" s="55"/>
      <c r="W252" s="106">
        <v>24</v>
      </c>
      <c r="X252" s="33">
        <v>550.79999999999995</v>
      </c>
      <c r="Y252" s="44">
        <v>792</v>
      </c>
      <c r="Z252" s="1097" t="s">
        <v>2010</v>
      </c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</row>
    <row r="253" spans="1:46" ht="51" customHeight="1">
      <c r="A253" s="380" t="s">
        <v>173</v>
      </c>
      <c r="B253" s="123" t="s">
        <v>946</v>
      </c>
      <c r="C253" s="53" t="s">
        <v>1040</v>
      </c>
      <c r="D253" s="126" t="s">
        <v>1018</v>
      </c>
      <c r="E253" s="18" t="s">
        <v>1056</v>
      </c>
      <c r="F253" s="53" t="s">
        <v>1026</v>
      </c>
      <c r="G253" s="108" t="s">
        <v>478</v>
      </c>
      <c r="H253" s="109" t="s">
        <v>636</v>
      </c>
      <c r="I253" s="110" t="s">
        <v>441</v>
      </c>
      <c r="J253" s="20">
        <v>0.15</v>
      </c>
      <c r="K253" s="27">
        <v>0.18</v>
      </c>
      <c r="L253" s="537" t="s">
        <v>1057</v>
      </c>
      <c r="M253" s="455">
        <f>M252+'7. Надбавки'!$C$6</f>
        <v>3032</v>
      </c>
      <c r="N253" s="455">
        <f t="shared" si="65"/>
        <v>3638.4</v>
      </c>
      <c r="O253" s="455">
        <f t="shared" si="66"/>
        <v>545.76</v>
      </c>
      <c r="P253" s="456">
        <f t="shared" si="67"/>
        <v>54576</v>
      </c>
      <c r="Q253" s="497"/>
      <c r="R253" s="121">
        <f t="shared" si="68"/>
        <v>0</v>
      </c>
      <c r="S253" s="783">
        <f t="shared" si="50"/>
        <v>0</v>
      </c>
      <c r="T253" s="784">
        <f t="shared" si="51"/>
        <v>0</v>
      </c>
      <c r="U253" s="55"/>
      <c r="V253" s="55"/>
      <c r="W253" s="106">
        <v>24</v>
      </c>
      <c r="X253" s="33">
        <v>550.79999999999995</v>
      </c>
      <c r="Y253" s="44">
        <v>792</v>
      </c>
      <c r="Z253" s="1083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</row>
    <row r="254" spans="1:46" ht="45" customHeight="1">
      <c r="A254" s="380" t="s">
        <v>850</v>
      </c>
      <c r="B254" s="123" t="s">
        <v>562</v>
      </c>
      <c r="C254" s="53" t="s">
        <v>1040</v>
      </c>
      <c r="D254" s="126" t="s">
        <v>1018</v>
      </c>
      <c r="E254" s="18" t="s">
        <v>1056</v>
      </c>
      <c r="F254" s="53" t="s">
        <v>1026</v>
      </c>
      <c r="G254" s="108" t="s">
        <v>478</v>
      </c>
      <c r="H254" s="109" t="s">
        <v>636</v>
      </c>
      <c r="I254" s="110" t="s">
        <v>441</v>
      </c>
      <c r="J254" s="20">
        <v>0.15</v>
      </c>
      <c r="K254" s="27">
        <v>0.18</v>
      </c>
      <c r="L254" s="537" t="s">
        <v>1057</v>
      </c>
      <c r="M254" s="455">
        <f>VLOOKUP($A254,'Изменение прайс-листа'!$A$2:$E$798,4,FALSE)</f>
        <v>2962</v>
      </c>
      <c r="N254" s="455">
        <f t="shared" si="65"/>
        <v>3554.4</v>
      </c>
      <c r="O254" s="455">
        <f t="shared" si="66"/>
        <v>533.16</v>
      </c>
      <c r="P254" s="456">
        <f t="shared" si="67"/>
        <v>53316</v>
      </c>
      <c r="Q254" s="464"/>
      <c r="R254" s="121">
        <f t="shared" si="68"/>
        <v>0</v>
      </c>
      <c r="S254" s="783">
        <f t="shared" si="50"/>
        <v>0</v>
      </c>
      <c r="T254" s="784">
        <f t="shared" si="51"/>
        <v>0</v>
      </c>
      <c r="U254" s="55"/>
      <c r="V254" s="55"/>
      <c r="W254" s="106">
        <v>24</v>
      </c>
      <c r="X254" s="33">
        <v>537.84</v>
      </c>
      <c r="Y254" s="44">
        <v>792</v>
      </c>
      <c r="Z254" s="1117" t="s">
        <v>1844</v>
      </c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</row>
    <row r="255" spans="1:46" ht="40.35" customHeight="1">
      <c r="A255" s="380" t="s">
        <v>851</v>
      </c>
      <c r="B255" s="123" t="s">
        <v>562</v>
      </c>
      <c r="C255" s="53" t="s">
        <v>1040</v>
      </c>
      <c r="D255" s="126" t="s">
        <v>1018</v>
      </c>
      <c r="E255" s="18" t="s">
        <v>1056</v>
      </c>
      <c r="F255" s="53" t="s">
        <v>1026</v>
      </c>
      <c r="G255" s="108" t="s">
        <v>98</v>
      </c>
      <c r="H255" s="109" t="s">
        <v>636</v>
      </c>
      <c r="I255" s="110" t="s">
        <v>441</v>
      </c>
      <c r="J255" s="20">
        <v>0.15</v>
      </c>
      <c r="K255" s="27">
        <v>0.18</v>
      </c>
      <c r="L255" s="537" t="s">
        <v>1057</v>
      </c>
      <c r="M255" s="484">
        <f>VLOOKUP($A255,'Изменение прайс-листа'!$A$2:$E$798,4,FALSE)</f>
        <v>3214</v>
      </c>
      <c r="N255" s="455">
        <f t="shared" si="65"/>
        <v>3856.7999999999997</v>
      </c>
      <c r="O255" s="455">
        <f t="shared" si="66"/>
        <v>578.52</v>
      </c>
      <c r="P255" s="456">
        <f t="shared" si="67"/>
        <v>19284</v>
      </c>
      <c r="Q255" s="464"/>
      <c r="R255" s="121">
        <f t="shared" si="68"/>
        <v>0</v>
      </c>
      <c r="S255" s="783">
        <f t="shared" si="50"/>
        <v>0</v>
      </c>
      <c r="T255" s="784">
        <f t="shared" si="51"/>
        <v>0</v>
      </c>
      <c r="U255" s="55"/>
      <c r="V255" s="55"/>
      <c r="W255" s="106">
        <v>60</v>
      </c>
      <c r="X255" s="33">
        <v>450.3</v>
      </c>
      <c r="Y255" s="44">
        <v>1980</v>
      </c>
      <c r="Z255" s="1079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</row>
    <row r="256" spans="1:46" s="8" customFormat="1" ht="39" customHeight="1">
      <c r="A256" s="380" t="s">
        <v>711</v>
      </c>
      <c r="B256" s="124" t="s">
        <v>143</v>
      </c>
      <c r="C256" s="53" t="s">
        <v>1040</v>
      </c>
      <c r="D256" s="126" t="s">
        <v>1019</v>
      </c>
      <c r="E256" s="18" t="s">
        <v>1064</v>
      </c>
      <c r="F256" s="126" t="s">
        <v>1026</v>
      </c>
      <c r="G256" s="108">
        <v>25</v>
      </c>
      <c r="H256" s="150" t="s">
        <v>447</v>
      </c>
      <c r="I256" s="110" t="s">
        <v>441</v>
      </c>
      <c r="J256" s="17">
        <v>0.35</v>
      </c>
      <c r="K256" s="22">
        <v>0.4</v>
      </c>
      <c r="L256" s="150" t="s">
        <v>1971</v>
      </c>
      <c r="M256" s="455">
        <f>VLOOKUP($A256,'Изменение прайс-листа'!$A$2:$E$798,4,FALSE)</f>
        <v>646</v>
      </c>
      <c r="N256" s="455">
        <f t="shared" si="65"/>
        <v>775.19999999999993</v>
      </c>
      <c r="O256" s="455">
        <f t="shared" si="66"/>
        <v>271.31999999999994</v>
      </c>
      <c r="P256" s="456">
        <f t="shared" si="67"/>
        <v>19380</v>
      </c>
      <c r="Q256" s="464"/>
      <c r="R256" s="121">
        <f t="shared" si="68"/>
        <v>0</v>
      </c>
      <c r="S256" s="783">
        <f t="shared" si="50"/>
        <v>0</v>
      </c>
      <c r="T256" s="784">
        <f t="shared" si="51"/>
        <v>0</v>
      </c>
      <c r="U256" s="25" t="s">
        <v>1034</v>
      </c>
      <c r="V256" s="26"/>
      <c r="W256" s="106">
        <v>24</v>
      </c>
      <c r="X256" s="32">
        <v>616.20000000000005</v>
      </c>
      <c r="Y256" s="44">
        <v>696</v>
      </c>
      <c r="Z256" s="1074" t="s">
        <v>1642</v>
      </c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</row>
    <row r="257" spans="1:46" s="8" customFormat="1" ht="35.25" customHeight="1">
      <c r="A257" s="380" t="s">
        <v>751</v>
      </c>
      <c r="B257" s="124" t="s">
        <v>354</v>
      </c>
      <c r="C257" s="53" t="s">
        <v>1040</v>
      </c>
      <c r="D257" s="126" t="s">
        <v>1019</v>
      </c>
      <c r="E257" s="18" t="s">
        <v>1064</v>
      </c>
      <c r="F257" s="126" t="s">
        <v>1026</v>
      </c>
      <c r="G257" s="108">
        <v>25</v>
      </c>
      <c r="H257" s="150" t="s">
        <v>447</v>
      </c>
      <c r="I257" s="110" t="s">
        <v>441</v>
      </c>
      <c r="J257" s="17">
        <v>0.35</v>
      </c>
      <c r="K257" s="22">
        <v>0.4</v>
      </c>
      <c r="L257" s="150" t="s">
        <v>1971</v>
      </c>
      <c r="M257" s="455">
        <f>M256+'7. Надбавки'!$C$5</f>
        <v>692</v>
      </c>
      <c r="N257" s="455">
        <f t="shared" si="65"/>
        <v>830.4</v>
      </c>
      <c r="O257" s="455">
        <f t="shared" si="66"/>
        <v>290.64</v>
      </c>
      <c r="P257" s="456">
        <f t="shared" si="67"/>
        <v>20760</v>
      </c>
      <c r="Q257" s="497"/>
      <c r="R257" s="121">
        <f t="shared" si="68"/>
        <v>0</v>
      </c>
      <c r="S257" s="783">
        <f t="shared" si="50"/>
        <v>0</v>
      </c>
      <c r="T257" s="784">
        <f t="shared" si="51"/>
        <v>0</v>
      </c>
      <c r="U257" s="26"/>
      <c r="V257" s="26"/>
      <c r="W257" s="106">
        <v>24</v>
      </c>
      <c r="X257" s="32">
        <v>616.20000000000005</v>
      </c>
      <c r="Y257" s="44">
        <v>696</v>
      </c>
      <c r="Z257" s="1076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</row>
    <row r="258" spans="1:46" ht="32.25" customHeight="1">
      <c r="A258" s="380" t="s">
        <v>499</v>
      </c>
      <c r="B258" s="124" t="s">
        <v>768</v>
      </c>
      <c r="C258" s="53" t="s">
        <v>1040</v>
      </c>
      <c r="D258" s="126" t="s">
        <v>1019</v>
      </c>
      <c r="E258" s="18" t="s">
        <v>1064</v>
      </c>
      <c r="F258" s="126" t="s">
        <v>1026</v>
      </c>
      <c r="G258" s="108">
        <v>25</v>
      </c>
      <c r="H258" s="150" t="s">
        <v>447</v>
      </c>
      <c r="I258" s="110" t="s">
        <v>441</v>
      </c>
      <c r="J258" s="17">
        <v>0.25</v>
      </c>
      <c r="K258" s="22">
        <v>0.3</v>
      </c>
      <c r="L258" s="150" t="s">
        <v>1971</v>
      </c>
      <c r="M258" s="455">
        <f>VLOOKUP($A258,'Изменение прайс-листа'!$A$2:$E$798,4,FALSE)</f>
        <v>602</v>
      </c>
      <c r="N258" s="455">
        <f t="shared" si="65"/>
        <v>722.4</v>
      </c>
      <c r="O258" s="455">
        <f t="shared" si="66"/>
        <v>180.6</v>
      </c>
      <c r="P258" s="456">
        <f t="shared" si="67"/>
        <v>18060</v>
      </c>
      <c r="Q258" s="464"/>
      <c r="R258" s="121">
        <f t="shared" si="68"/>
        <v>0</v>
      </c>
      <c r="S258" s="783">
        <f t="shared" si="50"/>
        <v>0</v>
      </c>
      <c r="T258" s="784">
        <f t="shared" si="51"/>
        <v>0</v>
      </c>
      <c r="U258" s="25" t="s">
        <v>1034</v>
      </c>
      <c r="V258" s="25" t="s">
        <v>1034</v>
      </c>
      <c r="W258" s="106">
        <v>24</v>
      </c>
      <c r="X258" s="32">
        <v>616.20000000000005</v>
      </c>
      <c r="Y258" s="44">
        <v>696</v>
      </c>
      <c r="Z258" s="1076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</row>
    <row r="259" spans="1:46" ht="37.5" customHeight="1">
      <c r="A259" s="380" t="s">
        <v>752</v>
      </c>
      <c r="B259" s="124" t="s">
        <v>355</v>
      </c>
      <c r="C259" s="53" t="s">
        <v>1040</v>
      </c>
      <c r="D259" s="126" t="s">
        <v>1019</v>
      </c>
      <c r="E259" s="18" t="s">
        <v>1064</v>
      </c>
      <c r="F259" s="126" t="s">
        <v>1026</v>
      </c>
      <c r="G259" s="108">
        <v>25</v>
      </c>
      <c r="H259" s="150" t="s">
        <v>447</v>
      </c>
      <c r="I259" s="110" t="s">
        <v>441</v>
      </c>
      <c r="J259" s="17">
        <v>0.25</v>
      </c>
      <c r="K259" s="22">
        <v>0.3</v>
      </c>
      <c r="L259" s="150" t="s">
        <v>1971</v>
      </c>
      <c r="M259" s="455">
        <f>M258+'7. Надбавки'!$C$5</f>
        <v>648</v>
      </c>
      <c r="N259" s="455">
        <f t="shared" si="65"/>
        <v>777.6</v>
      </c>
      <c r="O259" s="455">
        <f t="shared" si="66"/>
        <v>194.4</v>
      </c>
      <c r="P259" s="456">
        <f t="shared" si="67"/>
        <v>19440</v>
      </c>
      <c r="Q259" s="497"/>
      <c r="R259" s="121">
        <f t="shared" si="68"/>
        <v>0</v>
      </c>
      <c r="S259" s="783">
        <f t="shared" si="50"/>
        <v>0</v>
      </c>
      <c r="T259" s="784">
        <f t="shared" si="51"/>
        <v>0</v>
      </c>
      <c r="U259" s="26"/>
      <c r="V259" s="25"/>
      <c r="W259" s="106">
        <v>24</v>
      </c>
      <c r="X259" s="32">
        <v>616.20000000000005</v>
      </c>
      <c r="Y259" s="44">
        <v>696</v>
      </c>
      <c r="Z259" s="1075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</row>
    <row r="260" spans="1:46" s="8" customFormat="1" ht="40.35" customHeight="1">
      <c r="A260" s="380" t="s">
        <v>169</v>
      </c>
      <c r="B260" s="123" t="s">
        <v>332</v>
      </c>
      <c r="C260" s="53" t="s">
        <v>1040</v>
      </c>
      <c r="D260" s="126" t="s">
        <v>1018</v>
      </c>
      <c r="E260" s="18" t="s">
        <v>1056</v>
      </c>
      <c r="F260" s="53" t="s">
        <v>1027</v>
      </c>
      <c r="G260" s="108">
        <v>15</v>
      </c>
      <c r="H260" s="109" t="s">
        <v>636</v>
      </c>
      <c r="I260" s="110" t="s">
        <v>441</v>
      </c>
      <c r="J260" s="20">
        <v>0.2</v>
      </c>
      <c r="K260" s="36">
        <v>0.25</v>
      </c>
      <c r="L260" s="125" t="s">
        <v>1057</v>
      </c>
      <c r="M260" s="455">
        <f>VLOOKUP($A260,'Изменение прайс-листа'!$A$2:$E$798,4,FALSE)</f>
        <v>1050</v>
      </c>
      <c r="N260" s="455">
        <f t="shared" si="65"/>
        <v>1260</v>
      </c>
      <c r="O260" s="455">
        <f t="shared" si="66"/>
        <v>252</v>
      </c>
      <c r="P260" s="456">
        <f t="shared" si="67"/>
        <v>18900</v>
      </c>
      <c r="Q260" s="464"/>
      <c r="R260" s="121">
        <f t="shared" si="68"/>
        <v>0</v>
      </c>
      <c r="S260" s="783">
        <f t="shared" si="50"/>
        <v>0</v>
      </c>
      <c r="T260" s="784">
        <f t="shared" si="51"/>
        <v>0</v>
      </c>
      <c r="U260" s="25" t="s">
        <v>1034</v>
      </c>
      <c r="V260" s="25" t="s">
        <v>1034</v>
      </c>
      <c r="W260" s="106">
        <v>24</v>
      </c>
      <c r="X260" s="34">
        <v>572.04</v>
      </c>
      <c r="Y260" s="44">
        <v>744</v>
      </c>
      <c r="Z260" s="1118" t="s">
        <v>989</v>
      </c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</row>
    <row r="261" spans="1:46" ht="40.35" customHeight="1">
      <c r="A261" s="380" t="s">
        <v>333</v>
      </c>
      <c r="B261" s="123" t="s">
        <v>515</v>
      </c>
      <c r="C261" s="53" t="s">
        <v>1040</v>
      </c>
      <c r="D261" s="126" t="s">
        <v>1018</v>
      </c>
      <c r="E261" s="18" t="s">
        <v>1056</v>
      </c>
      <c r="F261" s="53" t="s">
        <v>1027</v>
      </c>
      <c r="G261" s="108">
        <v>15</v>
      </c>
      <c r="H261" s="109" t="s">
        <v>636</v>
      </c>
      <c r="I261" s="110" t="s">
        <v>441</v>
      </c>
      <c r="J261" s="20">
        <v>0.2</v>
      </c>
      <c r="K261" s="36">
        <v>0.25</v>
      </c>
      <c r="L261" s="125" t="s">
        <v>1057</v>
      </c>
      <c r="M261" s="455">
        <f>M260+'7. Надбавки'!$C$6</f>
        <v>1124</v>
      </c>
      <c r="N261" s="455">
        <f t="shared" si="65"/>
        <v>1348.8</v>
      </c>
      <c r="O261" s="455">
        <f t="shared" si="66"/>
        <v>269.76</v>
      </c>
      <c r="P261" s="456">
        <f t="shared" si="67"/>
        <v>20232</v>
      </c>
      <c r="Q261" s="497"/>
      <c r="R261" s="121">
        <f t="shared" si="68"/>
        <v>0</v>
      </c>
      <c r="S261" s="783">
        <f t="shared" si="50"/>
        <v>0</v>
      </c>
      <c r="T261" s="784">
        <f t="shared" si="51"/>
        <v>0</v>
      </c>
      <c r="U261" s="55"/>
      <c r="V261" s="55"/>
      <c r="W261" s="106">
        <v>24</v>
      </c>
      <c r="X261" s="34">
        <v>572.04</v>
      </c>
      <c r="Y261" s="44">
        <v>744</v>
      </c>
      <c r="Z261" s="1119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</row>
    <row r="262" spans="1:46" s="10" customFormat="1" ht="48.75" customHeight="1">
      <c r="A262" s="380" t="s">
        <v>1000</v>
      </c>
      <c r="B262" s="124" t="s">
        <v>1002</v>
      </c>
      <c r="C262" s="133" t="s">
        <v>1040</v>
      </c>
      <c r="D262" s="133" t="s">
        <v>1018</v>
      </c>
      <c r="E262" s="45" t="s">
        <v>1056</v>
      </c>
      <c r="F262" s="133" t="s">
        <v>1027</v>
      </c>
      <c r="G262" s="108" t="s">
        <v>478</v>
      </c>
      <c r="H262" s="109" t="s">
        <v>636</v>
      </c>
      <c r="I262" s="110" t="s">
        <v>441</v>
      </c>
      <c r="J262" s="19">
        <v>0.18</v>
      </c>
      <c r="K262" s="57">
        <v>0.2</v>
      </c>
      <c r="L262" s="45" t="s">
        <v>1057</v>
      </c>
      <c r="M262" s="455">
        <f>VLOOKUP($A262,'Изменение прайс-листа'!$A$2:$E$798,4,FALSE)</f>
        <v>1236</v>
      </c>
      <c r="N262" s="455">
        <f t="shared" si="65"/>
        <v>1483.2</v>
      </c>
      <c r="O262" s="455">
        <f t="shared" si="66"/>
        <v>266.976</v>
      </c>
      <c r="P262" s="456">
        <f t="shared" si="67"/>
        <v>22248</v>
      </c>
      <c r="Q262" s="464"/>
      <c r="R262" s="121">
        <f t="shared" si="68"/>
        <v>0</v>
      </c>
      <c r="S262" s="783">
        <f t="shared" si="50"/>
        <v>0</v>
      </c>
      <c r="T262" s="784">
        <f t="shared" si="51"/>
        <v>0</v>
      </c>
      <c r="U262" s="26"/>
      <c r="V262" s="26"/>
      <c r="W262" s="44">
        <v>24</v>
      </c>
      <c r="X262" s="32">
        <v>561.16800000000001</v>
      </c>
      <c r="Y262" s="44">
        <v>768</v>
      </c>
      <c r="Z262" s="1131" t="s">
        <v>1607</v>
      </c>
    </row>
    <row r="263" spans="1:46" s="10" customFormat="1" ht="48.75" customHeight="1">
      <c r="A263" s="380" t="s">
        <v>1001</v>
      </c>
      <c r="B263" s="124" t="s">
        <v>1807</v>
      </c>
      <c r="C263" s="133" t="s">
        <v>1040</v>
      </c>
      <c r="D263" s="133" t="s">
        <v>1018</v>
      </c>
      <c r="E263" s="45" t="s">
        <v>1056</v>
      </c>
      <c r="F263" s="133" t="s">
        <v>1027</v>
      </c>
      <c r="G263" s="108" t="s">
        <v>478</v>
      </c>
      <c r="H263" s="109" t="s">
        <v>636</v>
      </c>
      <c r="I263" s="110" t="s">
        <v>441</v>
      </c>
      <c r="J263" s="19">
        <v>0.18</v>
      </c>
      <c r="K263" s="57">
        <v>0.2</v>
      </c>
      <c r="L263" s="45" t="s">
        <v>1057</v>
      </c>
      <c r="M263" s="455">
        <f>M262+'7. Надбавки'!$C$6</f>
        <v>1310</v>
      </c>
      <c r="N263" s="455">
        <f t="shared" si="65"/>
        <v>1572</v>
      </c>
      <c r="O263" s="455">
        <f t="shared" si="66"/>
        <v>282.95999999999998</v>
      </c>
      <c r="P263" s="456">
        <f t="shared" si="67"/>
        <v>23580</v>
      </c>
      <c r="Q263" s="497"/>
      <c r="R263" s="121">
        <f t="shared" si="68"/>
        <v>0</v>
      </c>
      <c r="S263" s="783">
        <f t="shared" si="50"/>
        <v>0</v>
      </c>
      <c r="T263" s="784">
        <f t="shared" si="51"/>
        <v>0</v>
      </c>
      <c r="U263" s="26"/>
      <c r="V263" s="26"/>
      <c r="W263" s="44">
        <v>24</v>
      </c>
      <c r="X263" s="32">
        <v>561.16800000000001</v>
      </c>
      <c r="Y263" s="44">
        <v>768</v>
      </c>
      <c r="Z263" s="1132"/>
    </row>
    <row r="264" spans="1:46" s="10" customFormat="1" ht="48.75" customHeight="1">
      <c r="A264" s="380" t="s">
        <v>1801</v>
      </c>
      <c r="B264" s="124" t="s">
        <v>1803</v>
      </c>
      <c r="C264" s="133" t="s">
        <v>1040</v>
      </c>
      <c r="D264" s="133" t="s">
        <v>1018</v>
      </c>
      <c r="E264" s="45" t="s">
        <v>1056</v>
      </c>
      <c r="F264" s="133" t="s">
        <v>1027</v>
      </c>
      <c r="G264" s="108" t="s">
        <v>478</v>
      </c>
      <c r="H264" s="109" t="s">
        <v>636</v>
      </c>
      <c r="I264" s="110" t="s">
        <v>441</v>
      </c>
      <c r="J264" s="19">
        <v>0.18</v>
      </c>
      <c r="K264" s="57">
        <v>0.2</v>
      </c>
      <c r="L264" s="45" t="s">
        <v>1057</v>
      </c>
      <c r="M264" s="455">
        <f>VLOOKUP($A264,'Изменение прайс-листа'!$A$2:$E$798,4,FALSE)</f>
        <v>1412</v>
      </c>
      <c r="N264" s="455">
        <f t="shared" si="65"/>
        <v>1694.3999999999999</v>
      </c>
      <c r="O264" s="455">
        <f t="shared" si="66"/>
        <v>304.99199999999996</v>
      </c>
      <c r="P264" s="456">
        <f t="shared" si="67"/>
        <v>25415.999999999996</v>
      </c>
      <c r="Q264" s="464"/>
      <c r="R264" s="121">
        <f t="shared" ref="R264:R265" si="69">Q264*P264</f>
        <v>0</v>
      </c>
      <c r="S264" s="783">
        <f t="shared" si="50"/>
        <v>0</v>
      </c>
      <c r="T264" s="784">
        <f t="shared" si="51"/>
        <v>0</v>
      </c>
      <c r="U264" s="26"/>
      <c r="V264" s="26"/>
      <c r="W264" s="44">
        <v>24</v>
      </c>
      <c r="X264" s="32">
        <v>561.16800000000001</v>
      </c>
      <c r="Y264" s="44">
        <v>768</v>
      </c>
      <c r="Z264" s="1131" t="s">
        <v>1805</v>
      </c>
    </row>
    <row r="265" spans="1:46" s="10" customFormat="1" ht="48.75" customHeight="1">
      <c r="A265" s="380" t="s">
        <v>1802</v>
      </c>
      <c r="B265" s="124" t="s">
        <v>1804</v>
      </c>
      <c r="C265" s="133" t="s">
        <v>1040</v>
      </c>
      <c r="D265" s="133" t="s">
        <v>1018</v>
      </c>
      <c r="E265" s="45" t="s">
        <v>1056</v>
      </c>
      <c r="F265" s="133" t="s">
        <v>1027</v>
      </c>
      <c r="G265" s="108" t="s">
        <v>478</v>
      </c>
      <c r="H265" s="109" t="s">
        <v>636</v>
      </c>
      <c r="I265" s="110" t="s">
        <v>441</v>
      </c>
      <c r="J265" s="19">
        <v>0.18</v>
      </c>
      <c r="K265" s="57">
        <v>0.2</v>
      </c>
      <c r="L265" s="45" t="s">
        <v>1057</v>
      </c>
      <c r="M265" s="455">
        <f>M264+'7. Надбавки'!$C$6</f>
        <v>1486</v>
      </c>
      <c r="N265" s="455">
        <f t="shared" si="65"/>
        <v>1783.2</v>
      </c>
      <c r="O265" s="455">
        <f t="shared" si="66"/>
        <v>320.976</v>
      </c>
      <c r="P265" s="456">
        <f t="shared" si="67"/>
        <v>26748</v>
      </c>
      <c r="Q265" s="497"/>
      <c r="R265" s="121">
        <f t="shared" si="69"/>
        <v>0</v>
      </c>
      <c r="S265" s="783">
        <f t="shared" si="50"/>
        <v>0</v>
      </c>
      <c r="T265" s="784">
        <f t="shared" si="51"/>
        <v>0</v>
      </c>
      <c r="U265" s="26"/>
      <c r="V265" s="26"/>
      <c r="W265" s="44">
        <v>24</v>
      </c>
      <c r="X265" s="32">
        <v>561.16800000000001</v>
      </c>
      <c r="Y265" s="44">
        <v>768</v>
      </c>
      <c r="Z265" s="1132"/>
    </row>
    <row r="266" spans="1:46" ht="45" customHeight="1">
      <c r="A266" s="380" t="s">
        <v>596</v>
      </c>
      <c r="B266" s="123" t="s">
        <v>38</v>
      </c>
      <c r="C266" s="126" t="s">
        <v>1040</v>
      </c>
      <c r="D266" s="126" t="s">
        <v>1018</v>
      </c>
      <c r="E266" s="18" t="s">
        <v>1064</v>
      </c>
      <c r="F266" s="126" t="s">
        <v>1027</v>
      </c>
      <c r="G266" s="108">
        <v>25</v>
      </c>
      <c r="H266" s="109" t="s">
        <v>447</v>
      </c>
      <c r="I266" s="110" t="s">
        <v>441</v>
      </c>
      <c r="J266" s="17">
        <v>0.35</v>
      </c>
      <c r="K266" s="22">
        <v>0.4</v>
      </c>
      <c r="L266" s="18" t="s">
        <v>1038</v>
      </c>
      <c r="M266" s="455">
        <f>VLOOKUP($A266,'Изменение прайс-листа'!$A$2:$E$798,4,FALSE)</f>
        <v>860</v>
      </c>
      <c r="N266" s="455">
        <f t="shared" si="65"/>
        <v>1032</v>
      </c>
      <c r="O266" s="455">
        <f t="shared" si="66"/>
        <v>361.2</v>
      </c>
      <c r="P266" s="456">
        <f t="shared" si="67"/>
        <v>25800</v>
      </c>
      <c r="Q266" s="464"/>
      <c r="R266" s="121">
        <f>Q266*P266</f>
        <v>0</v>
      </c>
      <c r="S266" s="783">
        <f t="shared" si="50"/>
        <v>0</v>
      </c>
      <c r="T266" s="784">
        <f t="shared" si="51"/>
        <v>0</v>
      </c>
      <c r="U266" s="26"/>
      <c r="V266" s="26"/>
      <c r="W266" s="44">
        <v>24</v>
      </c>
      <c r="X266" s="32">
        <v>369.71999999999997</v>
      </c>
      <c r="Y266" s="44">
        <v>792</v>
      </c>
      <c r="Z266" s="1074" t="s">
        <v>709</v>
      </c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</row>
    <row r="267" spans="1:46" ht="42.75" customHeight="1">
      <c r="A267" s="380" t="s">
        <v>597</v>
      </c>
      <c r="B267" s="123" t="s">
        <v>487</v>
      </c>
      <c r="C267" s="126" t="s">
        <v>1040</v>
      </c>
      <c r="D267" s="126" t="s">
        <v>1018</v>
      </c>
      <c r="E267" s="18" t="s">
        <v>1064</v>
      </c>
      <c r="F267" s="126" t="s">
        <v>1027</v>
      </c>
      <c r="G267" s="108">
        <v>25</v>
      </c>
      <c r="H267" s="109" t="s">
        <v>447</v>
      </c>
      <c r="I267" s="110" t="s">
        <v>441</v>
      </c>
      <c r="J267" s="17">
        <v>0.35</v>
      </c>
      <c r="K267" s="22">
        <v>0.4</v>
      </c>
      <c r="L267" s="18" t="s">
        <v>1038</v>
      </c>
      <c r="M267" s="455">
        <f>M266+'7. Надбавки'!$C$6</f>
        <v>934</v>
      </c>
      <c r="N267" s="455">
        <f t="shared" si="65"/>
        <v>1120.8</v>
      </c>
      <c r="O267" s="455">
        <f t="shared" si="66"/>
        <v>392.28</v>
      </c>
      <c r="P267" s="456">
        <f t="shared" si="67"/>
        <v>28020</v>
      </c>
      <c r="Q267" s="497"/>
      <c r="R267" s="121">
        <f>Q267*P267</f>
        <v>0</v>
      </c>
      <c r="S267" s="783">
        <f t="shared" si="50"/>
        <v>0</v>
      </c>
      <c r="T267" s="784">
        <f t="shared" si="51"/>
        <v>0</v>
      </c>
      <c r="U267" s="26"/>
      <c r="V267" s="26"/>
      <c r="W267" s="44">
        <v>24</v>
      </c>
      <c r="X267" s="32">
        <v>369.71999999999997</v>
      </c>
      <c r="Y267" s="44">
        <v>792</v>
      </c>
      <c r="Z267" s="1075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</row>
    <row r="268" spans="1:46" s="1" customFormat="1" ht="40.35" customHeight="1">
      <c r="A268" s="380" t="s">
        <v>485</v>
      </c>
      <c r="B268" s="123" t="s">
        <v>957</v>
      </c>
      <c r="C268" s="53" t="s">
        <v>1040</v>
      </c>
      <c r="D268" s="126" t="s">
        <v>1018</v>
      </c>
      <c r="E268" s="18" t="s">
        <v>1056</v>
      </c>
      <c r="F268" s="53" t="s">
        <v>1055</v>
      </c>
      <c r="G268" s="115">
        <v>12.5</v>
      </c>
      <c r="H268" s="109" t="s">
        <v>636</v>
      </c>
      <c r="I268" s="110" t="s">
        <v>441</v>
      </c>
      <c r="J268" s="20">
        <v>0.17</v>
      </c>
      <c r="K268" s="27">
        <v>0.2</v>
      </c>
      <c r="L268" s="537" t="s">
        <v>1057</v>
      </c>
      <c r="M268" s="455">
        <f>VLOOKUP($A268,'Изменение прайс-листа'!$A$2:$E$798,4,FALSE)</f>
        <v>1502</v>
      </c>
      <c r="N268" s="455">
        <f t="shared" si="46"/>
        <v>1802.3999999999999</v>
      </c>
      <c r="O268" s="455">
        <f t="shared" si="47"/>
        <v>306.40800000000002</v>
      </c>
      <c r="P268" s="456">
        <f t="shared" si="48"/>
        <v>22530</v>
      </c>
      <c r="Q268" s="464"/>
      <c r="R268" s="121">
        <f t="shared" si="49"/>
        <v>0</v>
      </c>
      <c r="S268" s="783">
        <f t="shared" si="50"/>
        <v>0</v>
      </c>
      <c r="T268" s="784">
        <f t="shared" si="51"/>
        <v>0</v>
      </c>
      <c r="U268" s="25" t="s">
        <v>1034</v>
      </c>
      <c r="V268" s="25" t="s">
        <v>1034</v>
      </c>
      <c r="W268" s="44">
        <v>32</v>
      </c>
      <c r="X268" s="32">
        <v>628</v>
      </c>
      <c r="Y268" s="44">
        <v>928</v>
      </c>
      <c r="Z268" s="1115" t="s">
        <v>2011</v>
      </c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</row>
    <row r="269" spans="1:46" ht="40.35" customHeight="1" thickBot="1">
      <c r="A269" s="381" t="s">
        <v>486</v>
      </c>
      <c r="B269" s="139" t="s">
        <v>823</v>
      </c>
      <c r="C269" s="570" t="s">
        <v>1040</v>
      </c>
      <c r="D269" s="140" t="s">
        <v>1018</v>
      </c>
      <c r="E269" s="141" t="s">
        <v>1056</v>
      </c>
      <c r="F269" s="570" t="s">
        <v>1055</v>
      </c>
      <c r="G269" s="827">
        <v>12.5</v>
      </c>
      <c r="H269" s="143" t="s">
        <v>636</v>
      </c>
      <c r="I269" s="144" t="s">
        <v>441</v>
      </c>
      <c r="J269" s="828">
        <v>0.17</v>
      </c>
      <c r="K269" s="829">
        <v>0.2</v>
      </c>
      <c r="L269" s="830" t="s">
        <v>1057</v>
      </c>
      <c r="M269" s="458">
        <f>M268+'7. Надбавки'!$C$6</f>
        <v>1576</v>
      </c>
      <c r="N269" s="458">
        <f t="shared" si="46"/>
        <v>1891.1999999999998</v>
      </c>
      <c r="O269" s="458">
        <f t="shared" si="47"/>
        <v>321.50400000000002</v>
      </c>
      <c r="P269" s="459">
        <f t="shared" si="48"/>
        <v>23639.999999999996</v>
      </c>
      <c r="Q269" s="831"/>
      <c r="R269" s="148">
        <f t="shared" si="49"/>
        <v>0</v>
      </c>
      <c r="S269" s="806">
        <f t="shared" si="50"/>
        <v>0</v>
      </c>
      <c r="T269" s="807">
        <f t="shared" si="51"/>
        <v>0</v>
      </c>
      <c r="U269" s="572"/>
      <c r="V269" s="149"/>
      <c r="W269" s="151">
        <v>32</v>
      </c>
      <c r="X269" s="150">
        <v>628</v>
      </c>
      <c r="Y269" s="151">
        <v>928</v>
      </c>
      <c r="Z269" s="1116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</row>
    <row r="270" spans="1:46" s="840" customFormat="1" ht="40.35" customHeight="1" thickTop="1">
      <c r="A270" s="883" t="s">
        <v>2031</v>
      </c>
      <c r="B270" s="844" t="s">
        <v>2044</v>
      </c>
      <c r="C270" s="845" t="s">
        <v>1040</v>
      </c>
      <c r="D270" s="846" t="s">
        <v>1018</v>
      </c>
      <c r="E270" s="847" t="s">
        <v>1056</v>
      </c>
      <c r="F270" s="845" t="s">
        <v>1055</v>
      </c>
      <c r="G270" s="848">
        <v>15</v>
      </c>
      <c r="H270" s="849" t="s">
        <v>636</v>
      </c>
      <c r="I270" s="850" t="s">
        <v>441</v>
      </c>
      <c r="J270" s="851">
        <v>0.17</v>
      </c>
      <c r="K270" s="852">
        <v>0.2</v>
      </c>
      <c r="L270" s="853" t="s">
        <v>1057</v>
      </c>
      <c r="M270" s="854">
        <f>VLOOKUP($A270,'Изменение прайс-листа'!$A$2:$E$798,4,FALSE)</f>
        <v>1762</v>
      </c>
      <c r="N270" s="854">
        <f t="shared" ref="N270:N271" si="70">M270*1.2</f>
        <v>2114.4</v>
      </c>
      <c r="O270" s="854">
        <f t="shared" si="47"/>
        <v>359.44800000000004</v>
      </c>
      <c r="P270" s="855">
        <f t="shared" si="48"/>
        <v>31716</v>
      </c>
      <c r="Q270" s="856"/>
      <c r="R270" s="857">
        <f t="shared" ref="R270:R271" si="71">Q270*P270</f>
        <v>0</v>
      </c>
      <c r="S270" s="858">
        <f t="shared" ref="S270:S271" si="72">ROUNDUP(X270/W270*Q270,0)</f>
        <v>0</v>
      </c>
      <c r="T270" s="859">
        <f t="shared" ref="T270:T271" si="73">Q270/W270</f>
        <v>0</v>
      </c>
      <c r="U270" s="938"/>
      <c r="V270" s="938"/>
      <c r="W270" s="860">
        <v>32</v>
      </c>
      <c r="X270" s="861">
        <v>628</v>
      </c>
      <c r="Y270" s="860">
        <v>928</v>
      </c>
      <c r="Z270" s="1063" t="s">
        <v>2030</v>
      </c>
      <c r="AA270" s="839"/>
      <c r="AB270" s="839"/>
      <c r="AC270" s="839"/>
      <c r="AD270" s="839"/>
      <c r="AE270" s="839"/>
      <c r="AF270" s="839"/>
      <c r="AG270" s="839"/>
      <c r="AH270" s="839"/>
      <c r="AI270" s="839"/>
      <c r="AJ270" s="839"/>
      <c r="AK270" s="839"/>
      <c r="AL270" s="839"/>
      <c r="AM270" s="839"/>
      <c r="AN270" s="839"/>
      <c r="AO270" s="839"/>
      <c r="AP270" s="839"/>
      <c r="AQ270" s="839"/>
      <c r="AR270" s="839"/>
      <c r="AS270" s="839"/>
      <c r="AT270" s="839"/>
    </row>
    <row r="271" spans="1:46" s="842" customFormat="1" ht="40.35" customHeight="1" thickBot="1">
      <c r="A271" s="884" t="s">
        <v>2032</v>
      </c>
      <c r="B271" s="863" t="s">
        <v>2045</v>
      </c>
      <c r="C271" s="864" t="s">
        <v>1040</v>
      </c>
      <c r="D271" s="865" t="s">
        <v>1018</v>
      </c>
      <c r="E271" s="866" t="s">
        <v>1056</v>
      </c>
      <c r="F271" s="864" t="s">
        <v>1055</v>
      </c>
      <c r="G271" s="867">
        <v>15</v>
      </c>
      <c r="H271" s="868" t="s">
        <v>636</v>
      </c>
      <c r="I271" s="869" t="s">
        <v>441</v>
      </c>
      <c r="J271" s="870">
        <v>0.17</v>
      </c>
      <c r="K271" s="871">
        <v>0.2</v>
      </c>
      <c r="L271" s="872" t="s">
        <v>1057</v>
      </c>
      <c r="M271" s="873">
        <f>M270+'7. Надбавки'!$C$6</f>
        <v>1836</v>
      </c>
      <c r="N271" s="873">
        <f t="shared" si="70"/>
        <v>2203.1999999999998</v>
      </c>
      <c r="O271" s="873">
        <f t="shared" si="47"/>
        <v>374.54399999999998</v>
      </c>
      <c r="P271" s="874">
        <f t="shared" si="48"/>
        <v>33048</v>
      </c>
      <c r="Q271" s="875"/>
      <c r="R271" s="876">
        <f t="shared" si="71"/>
        <v>0</v>
      </c>
      <c r="S271" s="877">
        <f t="shared" si="72"/>
        <v>0</v>
      </c>
      <c r="T271" s="878">
        <f t="shared" si="73"/>
        <v>0</v>
      </c>
      <c r="U271" s="879"/>
      <c r="V271" s="880"/>
      <c r="W271" s="881">
        <v>32</v>
      </c>
      <c r="X271" s="882">
        <v>628</v>
      </c>
      <c r="Y271" s="881">
        <v>928</v>
      </c>
      <c r="Z271" s="1064"/>
      <c r="AA271" s="841"/>
      <c r="AB271" s="841"/>
      <c r="AC271" s="841"/>
      <c r="AD271" s="841"/>
      <c r="AE271" s="841"/>
      <c r="AF271" s="841"/>
      <c r="AG271" s="841"/>
      <c r="AH271" s="841"/>
      <c r="AI271" s="841"/>
      <c r="AJ271" s="841"/>
      <c r="AK271" s="841"/>
      <c r="AL271" s="841"/>
      <c r="AM271" s="841"/>
      <c r="AN271" s="841"/>
      <c r="AO271" s="841"/>
      <c r="AP271" s="841"/>
      <c r="AQ271" s="841"/>
      <c r="AR271" s="841"/>
      <c r="AS271" s="841"/>
      <c r="AT271" s="841"/>
    </row>
    <row r="272" spans="1:46" ht="40.35" customHeight="1" thickTop="1">
      <c r="A272" s="575" t="s">
        <v>139</v>
      </c>
      <c r="B272" s="576" t="s">
        <v>35</v>
      </c>
      <c r="C272" s="832" t="s">
        <v>1040</v>
      </c>
      <c r="D272" s="154" t="s">
        <v>1018</v>
      </c>
      <c r="E272" s="156" t="s">
        <v>1056</v>
      </c>
      <c r="F272" s="832" t="s">
        <v>1028</v>
      </c>
      <c r="G272" s="578">
        <v>15</v>
      </c>
      <c r="H272" s="579" t="s">
        <v>636</v>
      </c>
      <c r="I272" s="580" t="s">
        <v>441</v>
      </c>
      <c r="J272" s="833">
        <v>0.15</v>
      </c>
      <c r="K272" s="834">
        <v>0.2</v>
      </c>
      <c r="L272" s="835" t="s">
        <v>1057</v>
      </c>
      <c r="M272" s="460">
        <f>VLOOKUP($A272,'Изменение прайс-листа'!$A$2:$E$798,4,FALSE)</f>
        <v>1208</v>
      </c>
      <c r="N272" s="460">
        <f t="shared" si="46"/>
        <v>1449.6</v>
      </c>
      <c r="O272" s="460">
        <f t="shared" si="47"/>
        <v>217.43999999999997</v>
      </c>
      <c r="P272" s="461">
        <f t="shared" si="48"/>
        <v>21744</v>
      </c>
      <c r="Q272" s="466"/>
      <c r="R272" s="163">
        <f t="shared" si="49"/>
        <v>0</v>
      </c>
      <c r="S272" s="803">
        <f t="shared" si="50"/>
        <v>0</v>
      </c>
      <c r="T272" s="804">
        <f t="shared" si="51"/>
        <v>0</v>
      </c>
      <c r="U272" s="811"/>
      <c r="V272" s="836"/>
      <c r="W272" s="837">
        <v>24</v>
      </c>
      <c r="X272" s="838">
        <v>586.43999999999994</v>
      </c>
      <c r="Y272" s="165">
        <v>744</v>
      </c>
      <c r="Z272" s="1133" t="s">
        <v>697</v>
      </c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</row>
    <row r="273" spans="1:46" ht="40.35" customHeight="1">
      <c r="A273" s="380" t="s">
        <v>140</v>
      </c>
      <c r="B273" s="123" t="s">
        <v>36</v>
      </c>
      <c r="C273" s="53" t="s">
        <v>1040</v>
      </c>
      <c r="D273" s="126" t="s">
        <v>1018</v>
      </c>
      <c r="E273" s="18" t="s">
        <v>1056</v>
      </c>
      <c r="F273" s="53" t="s">
        <v>1028</v>
      </c>
      <c r="G273" s="108">
        <v>15</v>
      </c>
      <c r="H273" s="109" t="s">
        <v>636</v>
      </c>
      <c r="I273" s="110" t="s">
        <v>441</v>
      </c>
      <c r="J273" s="20">
        <v>0.15</v>
      </c>
      <c r="K273" s="22">
        <v>0.2</v>
      </c>
      <c r="L273" s="537" t="s">
        <v>1057</v>
      </c>
      <c r="M273" s="455">
        <f>M272+'7. Надбавки'!$C$6</f>
        <v>1282</v>
      </c>
      <c r="N273" s="455">
        <f t="shared" si="46"/>
        <v>1538.3999999999999</v>
      </c>
      <c r="O273" s="455">
        <f t="shared" si="47"/>
        <v>230.75999999999996</v>
      </c>
      <c r="P273" s="456">
        <f t="shared" si="48"/>
        <v>23075.999999999996</v>
      </c>
      <c r="Q273" s="497"/>
      <c r="R273" s="121">
        <f t="shared" si="49"/>
        <v>0</v>
      </c>
      <c r="S273" s="783">
        <f t="shared" si="50"/>
        <v>0</v>
      </c>
      <c r="T273" s="784">
        <f t="shared" si="51"/>
        <v>0</v>
      </c>
      <c r="U273" s="25"/>
      <c r="V273" s="55"/>
      <c r="W273" s="106">
        <v>24</v>
      </c>
      <c r="X273" s="33">
        <v>586.43999999999994</v>
      </c>
      <c r="Y273" s="44">
        <v>744</v>
      </c>
      <c r="Z273" s="1134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</row>
    <row r="274" spans="1:46" ht="40.35" customHeight="1">
      <c r="A274" s="380" t="s">
        <v>141</v>
      </c>
      <c r="B274" s="123" t="s">
        <v>37</v>
      </c>
      <c r="C274" s="133" t="s">
        <v>1040</v>
      </c>
      <c r="D274" s="133" t="s">
        <v>1018</v>
      </c>
      <c r="E274" s="45" t="s">
        <v>1063</v>
      </c>
      <c r="F274" s="126" t="s">
        <v>1028</v>
      </c>
      <c r="G274" s="108">
        <v>10</v>
      </c>
      <c r="H274" s="109" t="s">
        <v>636</v>
      </c>
      <c r="I274" s="110" t="s">
        <v>637</v>
      </c>
      <c r="J274" s="17">
        <v>0.13</v>
      </c>
      <c r="K274" s="22">
        <v>0.15</v>
      </c>
      <c r="L274" s="537" t="s">
        <v>1057</v>
      </c>
      <c r="M274" s="455">
        <f>VLOOKUP($A274,'Изменение прайс-листа'!$A$2:$E$798,4,FALSE)</f>
        <v>996</v>
      </c>
      <c r="N274" s="455">
        <f>M274*1.2</f>
        <v>1195.2</v>
      </c>
      <c r="O274" s="455">
        <f>$N274*$J274</f>
        <v>155.376</v>
      </c>
      <c r="P274" s="456">
        <f>$N274*$G274</f>
        <v>11952</v>
      </c>
      <c r="Q274" s="464"/>
      <c r="R274" s="121">
        <f>Q274*P274</f>
        <v>0</v>
      </c>
      <c r="S274" s="783">
        <f t="shared" si="50"/>
        <v>0</v>
      </c>
      <c r="T274" s="784">
        <f t="shared" si="51"/>
        <v>0</v>
      </c>
      <c r="U274" s="25" t="s">
        <v>1034</v>
      </c>
      <c r="V274" s="26"/>
      <c r="W274" s="44">
        <v>60</v>
      </c>
      <c r="X274" s="32">
        <v>635.4</v>
      </c>
      <c r="Y274" s="44">
        <v>1680</v>
      </c>
      <c r="Z274" s="97" t="s">
        <v>846</v>
      </c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</row>
    <row r="275" spans="1:46" ht="40.35" customHeight="1">
      <c r="A275" s="380" t="s">
        <v>1014</v>
      </c>
      <c r="B275" s="123" t="s">
        <v>1010</v>
      </c>
      <c r="C275" s="133" t="s">
        <v>1040</v>
      </c>
      <c r="D275" s="133" t="s">
        <v>1018</v>
      </c>
      <c r="E275" s="45" t="s">
        <v>1056</v>
      </c>
      <c r="F275" s="133" t="s">
        <v>1062</v>
      </c>
      <c r="G275" s="108">
        <v>15</v>
      </c>
      <c r="H275" s="109" t="s">
        <v>636</v>
      </c>
      <c r="I275" s="110" t="s">
        <v>441</v>
      </c>
      <c r="J275" s="19">
        <v>0.15</v>
      </c>
      <c r="K275" s="57">
        <v>0.2</v>
      </c>
      <c r="L275" s="45" t="s">
        <v>1057</v>
      </c>
      <c r="M275" s="455">
        <f>VLOOKUP($A275,'Изменение прайс-листа'!$A$2:$E$798,4,FALSE)</f>
        <v>1506</v>
      </c>
      <c r="N275" s="455">
        <f t="shared" si="46"/>
        <v>1807.2</v>
      </c>
      <c r="O275" s="455">
        <f t="shared" si="47"/>
        <v>271.08</v>
      </c>
      <c r="P275" s="456">
        <f t="shared" si="48"/>
        <v>27108</v>
      </c>
      <c r="Q275" s="464"/>
      <c r="R275" s="121">
        <f t="shared" si="49"/>
        <v>0</v>
      </c>
      <c r="S275" s="783">
        <f t="shared" si="50"/>
        <v>0</v>
      </c>
      <c r="T275" s="784">
        <f t="shared" si="51"/>
        <v>0</v>
      </c>
      <c r="U275" s="26"/>
      <c r="V275" s="26"/>
      <c r="W275" s="44">
        <v>24</v>
      </c>
      <c r="X275" s="32">
        <v>586.43999999999994</v>
      </c>
      <c r="Y275" s="44">
        <v>744</v>
      </c>
      <c r="Z275" s="1135" t="s">
        <v>1125</v>
      </c>
    </row>
    <row r="276" spans="1:46" ht="40.35" customHeight="1">
      <c r="A276" s="380" t="s">
        <v>1015</v>
      </c>
      <c r="B276" s="123" t="s">
        <v>1012</v>
      </c>
      <c r="C276" s="133" t="s">
        <v>1040</v>
      </c>
      <c r="D276" s="133" t="s">
        <v>1018</v>
      </c>
      <c r="E276" s="45" t="s">
        <v>1056</v>
      </c>
      <c r="F276" s="133" t="s">
        <v>1062</v>
      </c>
      <c r="G276" s="108">
        <v>15</v>
      </c>
      <c r="H276" s="109" t="s">
        <v>636</v>
      </c>
      <c r="I276" s="110" t="s">
        <v>441</v>
      </c>
      <c r="J276" s="19">
        <v>0.15</v>
      </c>
      <c r="K276" s="57">
        <v>0.2</v>
      </c>
      <c r="L276" s="45" t="s">
        <v>1057</v>
      </c>
      <c r="M276" s="455">
        <f>M275+'7. Надбавки'!$C$6</f>
        <v>1580</v>
      </c>
      <c r="N276" s="455">
        <f t="shared" si="46"/>
        <v>1896</v>
      </c>
      <c r="O276" s="455">
        <f t="shared" si="47"/>
        <v>284.39999999999998</v>
      </c>
      <c r="P276" s="456">
        <f t="shared" si="48"/>
        <v>28440</v>
      </c>
      <c r="Q276" s="497"/>
      <c r="R276" s="121">
        <f t="shared" si="49"/>
        <v>0</v>
      </c>
      <c r="S276" s="783">
        <f t="shared" si="50"/>
        <v>0</v>
      </c>
      <c r="T276" s="784">
        <f t="shared" si="51"/>
        <v>0</v>
      </c>
      <c r="U276" s="26"/>
      <c r="V276" s="26"/>
      <c r="W276" s="44">
        <v>24</v>
      </c>
      <c r="X276" s="32">
        <v>586.43999999999994</v>
      </c>
      <c r="Y276" s="44">
        <v>744</v>
      </c>
      <c r="Z276" s="1136"/>
    </row>
    <row r="277" spans="1:46" ht="40.35" customHeight="1">
      <c r="A277" s="380" t="s">
        <v>1797</v>
      </c>
      <c r="B277" s="123" t="s">
        <v>1798</v>
      </c>
      <c r="C277" s="133" t="s">
        <v>1040</v>
      </c>
      <c r="D277" s="133" t="s">
        <v>1018</v>
      </c>
      <c r="E277" s="45" t="s">
        <v>1056</v>
      </c>
      <c r="F277" s="133" t="s">
        <v>1062</v>
      </c>
      <c r="G277" s="108">
        <v>15</v>
      </c>
      <c r="H277" s="109" t="s">
        <v>636</v>
      </c>
      <c r="I277" s="110" t="s">
        <v>441</v>
      </c>
      <c r="J277" s="19">
        <v>0.15</v>
      </c>
      <c r="K277" s="57">
        <v>0.2</v>
      </c>
      <c r="L277" s="45" t="s">
        <v>1057</v>
      </c>
      <c r="M277" s="455">
        <f>VLOOKUP($A277,'Изменение прайс-листа'!$A$2:$E$798,4,FALSE)</f>
        <v>1730</v>
      </c>
      <c r="N277" s="455">
        <f t="shared" ref="N277" si="74">M277*1.2</f>
        <v>2076</v>
      </c>
      <c r="O277" s="455">
        <f t="shared" si="47"/>
        <v>311.39999999999998</v>
      </c>
      <c r="P277" s="456">
        <f t="shared" si="48"/>
        <v>31140</v>
      </c>
      <c r="Q277" s="464"/>
      <c r="R277" s="121">
        <f t="shared" ref="R277" si="75">Q277*P277</f>
        <v>0</v>
      </c>
      <c r="S277" s="783">
        <f t="shared" si="50"/>
        <v>0</v>
      </c>
      <c r="T277" s="784">
        <f t="shared" si="51"/>
        <v>0</v>
      </c>
      <c r="U277" s="26"/>
      <c r="V277" s="26"/>
      <c r="W277" s="44">
        <v>24</v>
      </c>
      <c r="X277" s="32">
        <v>586.43999999999994</v>
      </c>
      <c r="Y277" s="44">
        <v>744</v>
      </c>
      <c r="Z277" s="1135" t="s">
        <v>1806</v>
      </c>
    </row>
    <row r="278" spans="1:46" ht="40.35" customHeight="1">
      <c r="A278" s="380" t="s">
        <v>1799</v>
      </c>
      <c r="B278" s="123" t="s">
        <v>1800</v>
      </c>
      <c r="C278" s="133" t="s">
        <v>1040</v>
      </c>
      <c r="D278" s="133" t="s">
        <v>1018</v>
      </c>
      <c r="E278" s="45" t="s">
        <v>1056</v>
      </c>
      <c r="F278" s="133" t="s">
        <v>1062</v>
      </c>
      <c r="G278" s="108">
        <v>15</v>
      </c>
      <c r="H278" s="109" t="s">
        <v>636</v>
      </c>
      <c r="I278" s="110" t="s">
        <v>441</v>
      </c>
      <c r="J278" s="19">
        <v>0.15</v>
      </c>
      <c r="K278" s="57">
        <v>0.2</v>
      </c>
      <c r="L278" s="45" t="s">
        <v>1057</v>
      </c>
      <c r="M278" s="455">
        <f>M277+'7. Надбавки'!$C$6</f>
        <v>1804</v>
      </c>
      <c r="N278" s="455">
        <f t="shared" ref="N278" si="76">M278*1.2</f>
        <v>2164.7999999999997</v>
      </c>
      <c r="O278" s="455">
        <f t="shared" si="47"/>
        <v>324.71999999999997</v>
      </c>
      <c r="P278" s="456">
        <f t="shared" si="48"/>
        <v>32471.999999999996</v>
      </c>
      <c r="Q278" s="497"/>
      <c r="R278" s="121">
        <f t="shared" ref="R278" si="77">Q278*P278</f>
        <v>0</v>
      </c>
      <c r="S278" s="783">
        <f t="shared" ref="S278:S312" si="78">ROUNDUP(X278/W278*Q278,0)</f>
        <v>0</v>
      </c>
      <c r="T278" s="784">
        <f t="shared" ref="T278:T312" si="79">Q278/W278</f>
        <v>0</v>
      </c>
      <c r="U278" s="26"/>
      <c r="V278" s="26"/>
      <c r="W278" s="44">
        <v>24</v>
      </c>
      <c r="X278" s="32">
        <v>586.43999999999994</v>
      </c>
      <c r="Y278" s="44">
        <v>744</v>
      </c>
      <c r="Z278" s="1136"/>
    </row>
    <row r="279" spans="1:46" ht="40.35" customHeight="1">
      <c r="A279" s="380" t="s">
        <v>1016</v>
      </c>
      <c r="B279" s="123" t="s">
        <v>1011</v>
      </c>
      <c r="C279" s="133" t="s">
        <v>1040</v>
      </c>
      <c r="D279" s="133" t="s">
        <v>1018</v>
      </c>
      <c r="E279" s="45" t="s">
        <v>1064</v>
      </c>
      <c r="F279" s="133" t="s">
        <v>1062</v>
      </c>
      <c r="G279" s="108">
        <v>25</v>
      </c>
      <c r="H279" s="109" t="s">
        <v>636</v>
      </c>
      <c r="I279" s="110" t="s">
        <v>441</v>
      </c>
      <c r="J279" s="19">
        <v>0.3</v>
      </c>
      <c r="K279" s="57">
        <v>0.35</v>
      </c>
      <c r="L279" s="45" t="s">
        <v>1057</v>
      </c>
      <c r="M279" s="455">
        <f>VLOOKUP($A279,'Изменение прайс-листа'!$A$2:$E$798,4,FALSE)</f>
        <v>958</v>
      </c>
      <c r="N279" s="455">
        <f t="shared" si="46"/>
        <v>1149.5999999999999</v>
      </c>
      <c r="O279" s="455">
        <f t="shared" si="47"/>
        <v>344.87999999999994</v>
      </c>
      <c r="P279" s="456">
        <f t="shared" si="48"/>
        <v>28739.999999999996</v>
      </c>
      <c r="Q279" s="464"/>
      <c r="R279" s="121">
        <f t="shared" si="49"/>
        <v>0</v>
      </c>
      <c r="S279" s="783">
        <f t="shared" si="78"/>
        <v>0</v>
      </c>
      <c r="T279" s="784">
        <f t="shared" si="79"/>
        <v>0</v>
      </c>
      <c r="U279" s="26"/>
      <c r="V279" s="26"/>
      <c r="W279" s="44">
        <v>24</v>
      </c>
      <c r="X279" s="32">
        <v>616.31999999999994</v>
      </c>
      <c r="Y279" s="44">
        <v>744</v>
      </c>
      <c r="Z279" s="1084" t="s">
        <v>1126</v>
      </c>
    </row>
    <row r="280" spans="1:46" ht="40.35" customHeight="1">
      <c r="A280" s="380" t="s">
        <v>1017</v>
      </c>
      <c r="B280" s="123" t="s">
        <v>1013</v>
      </c>
      <c r="C280" s="133" t="s">
        <v>1040</v>
      </c>
      <c r="D280" s="133" t="s">
        <v>1018</v>
      </c>
      <c r="E280" s="45" t="s">
        <v>1064</v>
      </c>
      <c r="F280" s="133" t="s">
        <v>1062</v>
      </c>
      <c r="G280" s="108">
        <v>25</v>
      </c>
      <c r="H280" s="109" t="s">
        <v>636</v>
      </c>
      <c r="I280" s="110" t="s">
        <v>441</v>
      </c>
      <c r="J280" s="19">
        <v>0.3</v>
      </c>
      <c r="K280" s="57">
        <v>0.35</v>
      </c>
      <c r="L280" s="45" t="s">
        <v>1057</v>
      </c>
      <c r="M280" s="455">
        <f>M279+'7. Надбавки'!$C$6</f>
        <v>1032</v>
      </c>
      <c r="N280" s="455">
        <f t="shared" si="46"/>
        <v>1238.3999999999999</v>
      </c>
      <c r="O280" s="455">
        <f t="shared" si="47"/>
        <v>371.51999999999992</v>
      </c>
      <c r="P280" s="456">
        <f t="shared" si="48"/>
        <v>30959.999999999996</v>
      </c>
      <c r="Q280" s="497"/>
      <c r="R280" s="121">
        <f t="shared" si="49"/>
        <v>0</v>
      </c>
      <c r="S280" s="783">
        <f t="shared" si="78"/>
        <v>0</v>
      </c>
      <c r="T280" s="784">
        <f t="shared" si="79"/>
        <v>0</v>
      </c>
      <c r="U280" s="26"/>
      <c r="V280" s="26"/>
      <c r="W280" s="44">
        <v>24</v>
      </c>
      <c r="X280" s="32">
        <v>616.31999999999994</v>
      </c>
      <c r="Y280" s="44">
        <v>744</v>
      </c>
      <c r="Z280" s="1085"/>
    </row>
    <row r="281" spans="1:46" ht="46.5" customHeight="1">
      <c r="A281" s="380" t="s">
        <v>142</v>
      </c>
      <c r="B281" s="123" t="s">
        <v>695</v>
      </c>
      <c r="C281" s="126" t="s">
        <v>1040</v>
      </c>
      <c r="D281" s="53" t="s">
        <v>1018</v>
      </c>
      <c r="E281" s="18" t="s">
        <v>1056</v>
      </c>
      <c r="F281" s="126" t="s">
        <v>1066</v>
      </c>
      <c r="G281" s="108">
        <v>30</v>
      </c>
      <c r="H281" s="109" t="s">
        <v>447</v>
      </c>
      <c r="I281" s="110" t="s">
        <v>441</v>
      </c>
      <c r="J281" s="17">
        <v>0.2</v>
      </c>
      <c r="K281" s="22">
        <v>0.25</v>
      </c>
      <c r="L281" s="18" t="s">
        <v>1038</v>
      </c>
      <c r="M281" s="455">
        <f>VLOOKUP($A281,'Изменение прайс-листа'!$A$2:$E$798,4,FALSE)</f>
        <v>718</v>
      </c>
      <c r="N281" s="455">
        <f t="shared" ref="N281:N287" si="80">M281*1.2</f>
        <v>861.6</v>
      </c>
      <c r="O281" s="455">
        <f t="shared" ref="O281:O287" si="81">$N281*$J281</f>
        <v>172.32000000000002</v>
      </c>
      <c r="P281" s="456">
        <f t="shared" ref="P281:P287" si="82">$N281*$G281</f>
        <v>25848</v>
      </c>
      <c r="Q281" s="464"/>
      <c r="R281" s="121">
        <f t="shared" ref="R281:R287" si="83">Q281*P281</f>
        <v>0</v>
      </c>
      <c r="S281" s="783">
        <f t="shared" si="78"/>
        <v>0</v>
      </c>
      <c r="T281" s="784">
        <f t="shared" si="79"/>
        <v>0</v>
      </c>
      <c r="U281" s="26"/>
      <c r="V281" s="26"/>
      <c r="W281" s="44">
        <v>24</v>
      </c>
      <c r="X281" s="32">
        <v>748.8</v>
      </c>
      <c r="Y281" s="44">
        <v>576</v>
      </c>
      <c r="Z281" s="93" t="s">
        <v>220</v>
      </c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</row>
    <row r="282" spans="1:46" ht="48.75" customHeight="1">
      <c r="A282" s="380" t="s">
        <v>91</v>
      </c>
      <c r="B282" s="123" t="s">
        <v>691</v>
      </c>
      <c r="C282" s="126" t="s">
        <v>1040</v>
      </c>
      <c r="D282" s="53" t="s">
        <v>1018</v>
      </c>
      <c r="E282" s="18" t="s">
        <v>1065</v>
      </c>
      <c r="F282" s="126" t="s">
        <v>1026</v>
      </c>
      <c r="G282" s="108" t="s">
        <v>478</v>
      </c>
      <c r="H282" s="109" t="s">
        <v>636</v>
      </c>
      <c r="I282" s="110" t="s">
        <v>441</v>
      </c>
      <c r="J282" s="17">
        <v>0.35</v>
      </c>
      <c r="K282" s="22">
        <v>0.45</v>
      </c>
      <c r="L282" s="18" t="s">
        <v>1057</v>
      </c>
      <c r="M282" s="455">
        <f>VLOOKUP($A282,'Изменение прайс-листа'!$A$2:$E$798,4,FALSE)</f>
        <v>1666</v>
      </c>
      <c r="N282" s="455">
        <f t="shared" si="80"/>
        <v>1999.1999999999998</v>
      </c>
      <c r="O282" s="455">
        <f t="shared" si="81"/>
        <v>699.71999999999991</v>
      </c>
      <c r="P282" s="456">
        <f t="shared" si="82"/>
        <v>29987.999999999996</v>
      </c>
      <c r="Q282" s="464"/>
      <c r="R282" s="121">
        <f t="shared" si="83"/>
        <v>0</v>
      </c>
      <c r="S282" s="783">
        <f t="shared" si="78"/>
        <v>0</v>
      </c>
      <c r="T282" s="784">
        <f t="shared" si="79"/>
        <v>0</v>
      </c>
      <c r="U282" s="25" t="s">
        <v>1034</v>
      </c>
      <c r="V282" s="25" t="s">
        <v>1034</v>
      </c>
      <c r="W282" s="44">
        <v>24</v>
      </c>
      <c r="X282" s="32">
        <v>498.24</v>
      </c>
      <c r="Y282" s="44">
        <v>792</v>
      </c>
      <c r="Z282" s="1117" t="s">
        <v>1643</v>
      </c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</row>
    <row r="283" spans="1:46" ht="50.25" customHeight="1">
      <c r="A283" s="380" t="s">
        <v>334</v>
      </c>
      <c r="B283" s="123" t="s">
        <v>692</v>
      </c>
      <c r="C283" s="126" t="s">
        <v>1040</v>
      </c>
      <c r="D283" s="53" t="s">
        <v>1018</v>
      </c>
      <c r="E283" s="18" t="s">
        <v>1065</v>
      </c>
      <c r="F283" s="126" t="s">
        <v>1026</v>
      </c>
      <c r="G283" s="108">
        <v>15</v>
      </c>
      <c r="H283" s="109" t="s">
        <v>636</v>
      </c>
      <c r="I283" s="110" t="s">
        <v>441</v>
      </c>
      <c r="J283" s="17">
        <v>0.35</v>
      </c>
      <c r="K283" s="22">
        <v>0.45</v>
      </c>
      <c r="L283" s="18" t="s">
        <v>1057</v>
      </c>
      <c r="M283" s="484">
        <f>M282+'7. Надбавки'!$C$6</f>
        <v>1740</v>
      </c>
      <c r="N283" s="455">
        <f t="shared" si="80"/>
        <v>2088</v>
      </c>
      <c r="O283" s="455">
        <f t="shared" si="81"/>
        <v>730.8</v>
      </c>
      <c r="P283" s="456">
        <f t="shared" si="82"/>
        <v>31320</v>
      </c>
      <c r="Q283" s="497"/>
      <c r="R283" s="121">
        <f t="shared" si="83"/>
        <v>0</v>
      </c>
      <c r="S283" s="783">
        <f t="shared" si="78"/>
        <v>0</v>
      </c>
      <c r="T283" s="784">
        <f t="shared" si="79"/>
        <v>0</v>
      </c>
      <c r="U283" s="26"/>
      <c r="V283" s="26"/>
      <c r="W283" s="44">
        <v>24</v>
      </c>
      <c r="X283" s="32">
        <v>498.24</v>
      </c>
      <c r="Y283" s="44">
        <v>792</v>
      </c>
      <c r="Z283" s="1079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</row>
    <row r="284" spans="1:46" s="8" customFormat="1" ht="41.25" customHeight="1">
      <c r="A284" s="380" t="s">
        <v>428</v>
      </c>
      <c r="B284" s="124" t="s">
        <v>429</v>
      </c>
      <c r="C284" s="53" t="s">
        <v>1040</v>
      </c>
      <c r="D284" s="126" t="s">
        <v>1018</v>
      </c>
      <c r="E284" s="18" t="s">
        <v>1065</v>
      </c>
      <c r="F284" s="126" t="s">
        <v>1026</v>
      </c>
      <c r="G284" s="108">
        <v>15</v>
      </c>
      <c r="H284" s="109" t="s">
        <v>636</v>
      </c>
      <c r="I284" s="110" t="s">
        <v>441</v>
      </c>
      <c r="J284" s="17">
        <v>0.2</v>
      </c>
      <c r="K284" s="22">
        <v>0.3</v>
      </c>
      <c r="L284" s="18" t="s">
        <v>1057</v>
      </c>
      <c r="M284" s="455">
        <f>VLOOKUP($A284,'Изменение прайс-листа'!$A$2:$E$798,4,FALSE)</f>
        <v>1686</v>
      </c>
      <c r="N284" s="455">
        <f t="shared" si="80"/>
        <v>2023.1999999999998</v>
      </c>
      <c r="O284" s="455">
        <f t="shared" si="81"/>
        <v>404.64</v>
      </c>
      <c r="P284" s="456">
        <f t="shared" si="82"/>
        <v>30347.999999999996</v>
      </c>
      <c r="Q284" s="464"/>
      <c r="R284" s="121">
        <f t="shared" si="83"/>
        <v>0</v>
      </c>
      <c r="S284" s="783">
        <f t="shared" si="78"/>
        <v>0</v>
      </c>
      <c r="T284" s="784">
        <f t="shared" si="79"/>
        <v>0</v>
      </c>
      <c r="U284" s="26"/>
      <c r="V284" s="26"/>
      <c r="W284" s="44">
        <v>24</v>
      </c>
      <c r="X284" s="32">
        <v>498.24</v>
      </c>
      <c r="Y284" s="44">
        <v>792</v>
      </c>
      <c r="Z284" s="1074" t="s">
        <v>1811</v>
      </c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</row>
    <row r="285" spans="1:46" s="8" customFormat="1" ht="41.25" customHeight="1">
      <c r="A285" s="380" t="s">
        <v>430</v>
      </c>
      <c r="B285" s="123" t="s">
        <v>136</v>
      </c>
      <c r="C285" s="53" t="s">
        <v>1040</v>
      </c>
      <c r="D285" s="126" t="s">
        <v>1018</v>
      </c>
      <c r="E285" s="18" t="s">
        <v>1065</v>
      </c>
      <c r="F285" s="126" t="s">
        <v>1026</v>
      </c>
      <c r="G285" s="108">
        <v>15</v>
      </c>
      <c r="H285" s="109" t="s">
        <v>636</v>
      </c>
      <c r="I285" s="110" t="s">
        <v>441</v>
      </c>
      <c r="J285" s="17">
        <v>0.2</v>
      </c>
      <c r="K285" s="22">
        <v>0.3</v>
      </c>
      <c r="L285" s="18" t="s">
        <v>1057</v>
      </c>
      <c r="M285" s="455">
        <f>M284+'7. Надбавки'!$C$6</f>
        <v>1760</v>
      </c>
      <c r="N285" s="455">
        <f t="shared" si="80"/>
        <v>2112</v>
      </c>
      <c r="O285" s="455">
        <f t="shared" si="81"/>
        <v>422.40000000000003</v>
      </c>
      <c r="P285" s="456">
        <f t="shared" si="82"/>
        <v>31680</v>
      </c>
      <c r="Q285" s="497"/>
      <c r="R285" s="121">
        <f t="shared" si="83"/>
        <v>0</v>
      </c>
      <c r="S285" s="783">
        <f t="shared" si="78"/>
        <v>0</v>
      </c>
      <c r="T285" s="784">
        <f t="shared" si="79"/>
        <v>0</v>
      </c>
      <c r="U285" s="26"/>
      <c r="V285" s="26"/>
      <c r="W285" s="44">
        <v>24</v>
      </c>
      <c r="X285" s="32">
        <v>498.24</v>
      </c>
      <c r="Y285" s="44">
        <v>792</v>
      </c>
      <c r="Z285" s="1075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</row>
    <row r="286" spans="1:46" ht="40.35" customHeight="1">
      <c r="A286" s="380" t="s">
        <v>335</v>
      </c>
      <c r="B286" s="123" t="s">
        <v>693</v>
      </c>
      <c r="C286" s="126" t="s">
        <v>1040</v>
      </c>
      <c r="D286" s="53" t="s">
        <v>1018</v>
      </c>
      <c r="E286" s="18" t="s">
        <v>1065</v>
      </c>
      <c r="F286" s="126" t="s">
        <v>1027</v>
      </c>
      <c r="G286" s="108">
        <v>15</v>
      </c>
      <c r="H286" s="109" t="s">
        <v>636</v>
      </c>
      <c r="I286" s="110" t="s">
        <v>441</v>
      </c>
      <c r="J286" s="17">
        <v>0.3</v>
      </c>
      <c r="K286" s="22">
        <v>0.5</v>
      </c>
      <c r="L286" s="18" t="s">
        <v>1057</v>
      </c>
      <c r="M286" s="455">
        <f>VLOOKUP($A286,'Изменение прайс-листа'!$A$2:$E$798,4,FALSE)</f>
        <v>1874</v>
      </c>
      <c r="N286" s="455">
        <f t="shared" si="80"/>
        <v>2248.7999999999997</v>
      </c>
      <c r="O286" s="455">
        <f t="shared" si="81"/>
        <v>674.63999999999987</v>
      </c>
      <c r="P286" s="456">
        <f t="shared" si="82"/>
        <v>33731.999999999993</v>
      </c>
      <c r="Q286" s="464"/>
      <c r="R286" s="121">
        <f t="shared" si="83"/>
        <v>0</v>
      </c>
      <c r="S286" s="783">
        <f t="shared" si="78"/>
        <v>0</v>
      </c>
      <c r="T286" s="784">
        <f t="shared" si="79"/>
        <v>0</v>
      </c>
      <c r="U286" s="26"/>
      <c r="V286" s="26"/>
      <c r="W286" s="44">
        <v>24</v>
      </c>
      <c r="X286" s="32">
        <v>539.28</v>
      </c>
      <c r="Y286" s="44">
        <v>792</v>
      </c>
      <c r="Z286" s="1074" t="s">
        <v>849</v>
      </c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</row>
    <row r="287" spans="1:46" ht="41.25" customHeight="1">
      <c r="A287" s="380" t="s">
        <v>202</v>
      </c>
      <c r="B287" s="123" t="s">
        <v>694</v>
      </c>
      <c r="C287" s="126" t="s">
        <v>1040</v>
      </c>
      <c r="D287" s="53" t="s">
        <v>1018</v>
      </c>
      <c r="E287" s="18" t="s">
        <v>1065</v>
      </c>
      <c r="F287" s="126" t="s">
        <v>1027</v>
      </c>
      <c r="G287" s="108">
        <v>15</v>
      </c>
      <c r="H287" s="109" t="s">
        <v>636</v>
      </c>
      <c r="I287" s="110" t="s">
        <v>441</v>
      </c>
      <c r="J287" s="17">
        <v>0.3</v>
      </c>
      <c r="K287" s="22">
        <v>0.5</v>
      </c>
      <c r="L287" s="18" t="s">
        <v>1057</v>
      </c>
      <c r="M287" s="484">
        <f>M286+'7. Надбавки'!$C$6</f>
        <v>1948</v>
      </c>
      <c r="N287" s="455">
        <f t="shared" si="80"/>
        <v>2337.6</v>
      </c>
      <c r="O287" s="455">
        <f t="shared" si="81"/>
        <v>701.28</v>
      </c>
      <c r="P287" s="456">
        <f t="shared" si="82"/>
        <v>35064</v>
      </c>
      <c r="Q287" s="497"/>
      <c r="R287" s="121">
        <f t="shared" si="83"/>
        <v>0</v>
      </c>
      <c r="S287" s="783">
        <f t="shared" si="78"/>
        <v>0</v>
      </c>
      <c r="T287" s="784">
        <f t="shared" si="79"/>
        <v>0</v>
      </c>
      <c r="U287" s="26"/>
      <c r="V287" s="26"/>
      <c r="W287" s="44">
        <v>24</v>
      </c>
      <c r="X287" s="32">
        <v>539.28</v>
      </c>
      <c r="Y287" s="44">
        <v>792</v>
      </c>
      <c r="Z287" s="1075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</row>
    <row r="288" spans="1:46" s="8" customFormat="1" ht="38.25" customHeight="1">
      <c r="A288" s="380" t="s">
        <v>501</v>
      </c>
      <c r="B288" s="124" t="s">
        <v>532</v>
      </c>
      <c r="C288" s="53" t="s">
        <v>1040</v>
      </c>
      <c r="D288" s="126" t="s">
        <v>1018</v>
      </c>
      <c r="E288" s="18" t="s">
        <v>1113</v>
      </c>
      <c r="F288" s="53" t="s">
        <v>1026</v>
      </c>
      <c r="G288" s="108">
        <v>10</v>
      </c>
      <c r="H288" s="109" t="s">
        <v>636</v>
      </c>
      <c r="I288" s="110" t="s">
        <v>441</v>
      </c>
      <c r="J288" s="17">
        <v>0.15</v>
      </c>
      <c r="K288" s="22">
        <v>0.2</v>
      </c>
      <c r="L288" s="18" t="s">
        <v>1057</v>
      </c>
      <c r="M288" s="455">
        <f>VLOOKUP($A288,'Изменение прайс-листа'!$A$2:$E$798,4,FALSE)</f>
        <v>2424</v>
      </c>
      <c r="N288" s="455">
        <f t="shared" ref="N288:N295" si="84">M288*1.2</f>
        <v>2908.7999999999997</v>
      </c>
      <c r="O288" s="455">
        <f t="shared" ref="O288:O295" si="85">$N288*$J288</f>
        <v>436.31999999999994</v>
      </c>
      <c r="P288" s="456">
        <f t="shared" ref="P288:P295" si="86">$N288*$G288</f>
        <v>29087.999999999996</v>
      </c>
      <c r="Q288" s="464"/>
      <c r="R288" s="121">
        <f t="shared" ref="R288:R295" si="87">Q288*P288</f>
        <v>0</v>
      </c>
      <c r="S288" s="783">
        <f t="shared" si="78"/>
        <v>0</v>
      </c>
      <c r="T288" s="784">
        <f t="shared" si="79"/>
        <v>0</v>
      </c>
      <c r="U288" s="25" t="s">
        <v>1034</v>
      </c>
      <c r="V288" s="25" t="s">
        <v>1034</v>
      </c>
      <c r="W288" s="44">
        <v>27</v>
      </c>
      <c r="X288" s="32">
        <v>310.77</v>
      </c>
      <c r="Y288" s="44">
        <v>891</v>
      </c>
      <c r="Z288" s="1074" t="s">
        <v>575</v>
      </c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</row>
    <row r="289" spans="1:46" ht="35.25" customHeight="1">
      <c r="A289" s="380" t="s">
        <v>337</v>
      </c>
      <c r="B289" s="124" t="s">
        <v>533</v>
      </c>
      <c r="C289" s="53" t="s">
        <v>1040</v>
      </c>
      <c r="D289" s="126" t="s">
        <v>1018</v>
      </c>
      <c r="E289" s="18" t="s">
        <v>1113</v>
      </c>
      <c r="F289" s="53" t="s">
        <v>1026</v>
      </c>
      <c r="G289" s="108" t="s">
        <v>170</v>
      </c>
      <c r="H289" s="109" t="s">
        <v>636</v>
      </c>
      <c r="I289" s="110" t="s">
        <v>441</v>
      </c>
      <c r="J289" s="17">
        <v>0.15</v>
      </c>
      <c r="K289" s="22">
        <v>0.2</v>
      </c>
      <c r="L289" s="18" t="s">
        <v>1057</v>
      </c>
      <c r="M289" s="455">
        <f>M288+'7. Надбавки'!$C$6</f>
        <v>2498</v>
      </c>
      <c r="N289" s="455">
        <f t="shared" si="84"/>
        <v>2997.6</v>
      </c>
      <c r="O289" s="455">
        <f t="shared" si="85"/>
        <v>449.64</v>
      </c>
      <c r="P289" s="456">
        <f t="shared" si="86"/>
        <v>29976</v>
      </c>
      <c r="Q289" s="497"/>
      <c r="R289" s="121">
        <f t="shared" si="87"/>
        <v>0</v>
      </c>
      <c r="S289" s="783">
        <f t="shared" si="78"/>
        <v>0</v>
      </c>
      <c r="T289" s="784">
        <f t="shared" si="79"/>
        <v>0</v>
      </c>
      <c r="U289" s="26"/>
      <c r="V289" s="25"/>
      <c r="W289" s="44">
        <v>27</v>
      </c>
      <c r="X289" s="32">
        <v>310.77</v>
      </c>
      <c r="Y289" s="44">
        <v>891</v>
      </c>
      <c r="Z289" s="1076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</row>
    <row r="290" spans="1:46" s="8" customFormat="1" ht="35.25" customHeight="1">
      <c r="A290" s="380" t="s">
        <v>500</v>
      </c>
      <c r="B290" s="124" t="s">
        <v>532</v>
      </c>
      <c r="C290" s="53" t="s">
        <v>1040</v>
      </c>
      <c r="D290" s="126" t="s">
        <v>1018</v>
      </c>
      <c r="E290" s="18" t="s">
        <v>1113</v>
      </c>
      <c r="F290" s="53" t="s">
        <v>1026</v>
      </c>
      <c r="G290" s="108">
        <v>5</v>
      </c>
      <c r="H290" s="109" t="s">
        <v>636</v>
      </c>
      <c r="I290" s="110" t="s">
        <v>441</v>
      </c>
      <c r="J290" s="17">
        <v>0.15</v>
      </c>
      <c r="K290" s="22">
        <v>0.2</v>
      </c>
      <c r="L290" s="18" t="s">
        <v>1057</v>
      </c>
      <c r="M290" s="455">
        <f>VLOOKUP($A290,'Изменение прайс-листа'!$A$2:$E$798,4,FALSE)</f>
        <v>2594</v>
      </c>
      <c r="N290" s="455">
        <f t="shared" si="84"/>
        <v>3112.7999999999997</v>
      </c>
      <c r="O290" s="455">
        <f t="shared" si="85"/>
        <v>466.91999999999996</v>
      </c>
      <c r="P290" s="456">
        <f t="shared" si="86"/>
        <v>15563.999999999998</v>
      </c>
      <c r="Q290" s="464"/>
      <c r="R290" s="121">
        <f t="shared" si="87"/>
        <v>0</v>
      </c>
      <c r="S290" s="783">
        <f t="shared" si="78"/>
        <v>0</v>
      </c>
      <c r="T290" s="784">
        <f t="shared" si="79"/>
        <v>0</v>
      </c>
      <c r="U290" s="25" t="s">
        <v>1034</v>
      </c>
      <c r="V290" s="25" t="s">
        <v>1034</v>
      </c>
      <c r="W290" s="44">
        <v>60</v>
      </c>
      <c r="X290" s="32">
        <v>345.3</v>
      </c>
      <c r="Y290" s="44">
        <v>1980</v>
      </c>
      <c r="Z290" s="1076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</row>
    <row r="291" spans="1:46" s="8" customFormat="1" ht="35.25" customHeight="1">
      <c r="A291" s="380" t="s">
        <v>338</v>
      </c>
      <c r="B291" s="124" t="s">
        <v>533</v>
      </c>
      <c r="C291" s="53" t="s">
        <v>1040</v>
      </c>
      <c r="D291" s="126" t="s">
        <v>1018</v>
      </c>
      <c r="E291" s="18" t="s">
        <v>1113</v>
      </c>
      <c r="F291" s="53" t="s">
        <v>1026</v>
      </c>
      <c r="G291" s="108">
        <v>5</v>
      </c>
      <c r="H291" s="109" t="s">
        <v>636</v>
      </c>
      <c r="I291" s="110" t="s">
        <v>441</v>
      </c>
      <c r="J291" s="17">
        <v>0.15</v>
      </c>
      <c r="K291" s="22">
        <v>0.2</v>
      </c>
      <c r="L291" s="18" t="s">
        <v>1057</v>
      </c>
      <c r="M291" s="455">
        <f>M290+'7. Надбавки'!$C$6</f>
        <v>2668</v>
      </c>
      <c r="N291" s="455">
        <f t="shared" si="84"/>
        <v>3201.6</v>
      </c>
      <c r="O291" s="455">
        <f t="shared" si="85"/>
        <v>480.23999999999995</v>
      </c>
      <c r="P291" s="456">
        <f t="shared" si="86"/>
        <v>16008</v>
      </c>
      <c r="Q291" s="497"/>
      <c r="R291" s="121">
        <f t="shared" si="87"/>
        <v>0</v>
      </c>
      <c r="S291" s="783">
        <f t="shared" si="78"/>
        <v>0</v>
      </c>
      <c r="T291" s="784">
        <f t="shared" si="79"/>
        <v>0</v>
      </c>
      <c r="U291" s="25"/>
      <c r="V291" s="26"/>
      <c r="W291" s="44">
        <v>60</v>
      </c>
      <c r="X291" s="32">
        <v>345.3</v>
      </c>
      <c r="Y291" s="44">
        <v>1980</v>
      </c>
      <c r="Z291" s="1076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</row>
    <row r="292" spans="1:46" s="8" customFormat="1" ht="37.5" customHeight="1">
      <c r="A292" s="380" t="s">
        <v>535</v>
      </c>
      <c r="B292" s="124" t="s">
        <v>531</v>
      </c>
      <c r="C292" s="53" t="s">
        <v>1040</v>
      </c>
      <c r="D292" s="126" t="s">
        <v>1018</v>
      </c>
      <c r="E292" s="18" t="s">
        <v>1113</v>
      </c>
      <c r="F292" s="53" t="s">
        <v>1026</v>
      </c>
      <c r="G292" s="108" t="s">
        <v>170</v>
      </c>
      <c r="H292" s="109" t="s">
        <v>636</v>
      </c>
      <c r="I292" s="110" t="s">
        <v>441</v>
      </c>
      <c r="J292" s="17">
        <v>0.15</v>
      </c>
      <c r="K292" s="22">
        <v>0.2</v>
      </c>
      <c r="L292" s="537" t="s">
        <v>1057</v>
      </c>
      <c r="M292" s="455">
        <f>VLOOKUP($A292,'Изменение прайс-листа'!$A$2:$E$798,4,FALSE)</f>
        <v>4872</v>
      </c>
      <c r="N292" s="455">
        <f t="shared" si="84"/>
        <v>5846.4</v>
      </c>
      <c r="O292" s="455">
        <f t="shared" si="85"/>
        <v>876.95999999999992</v>
      </c>
      <c r="P292" s="456">
        <f t="shared" si="86"/>
        <v>58464</v>
      </c>
      <c r="Q292" s="464"/>
      <c r="R292" s="121">
        <f t="shared" si="87"/>
        <v>0</v>
      </c>
      <c r="S292" s="783">
        <f t="shared" si="78"/>
        <v>0</v>
      </c>
      <c r="T292" s="784">
        <f t="shared" si="79"/>
        <v>0</v>
      </c>
      <c r="U292" s="25" t="s">
        <v>1034</v>
      </c>
      <c r="V292" s="26"/>
      <c r="W292" s="44">
        <v>27</v>
      </c>
      <c r="X292" s="32">
        <v>307.8</v>
      </c>
      <c r="Y292" s="44">
        <v>891</v>
      </c>
      <c r="Z292" s="1076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</row>
    <row r="293" spans="1:46" s="8" customFormat="1" ht="39" customHeight="1">
      <c r="A293" s="380" t="s">
        <v>537</v>
      </c>
      <c r="B293" s="124" t="s">
        <v>534</v>
      </c>
      <c r="C293" s="53" t="s">
        <v>1040</v>
      </c>
      <c r="D293" s="126" t="s">
        <v>1018</v>
      </c>
      <c r="E293" s="18" t="s">
        <v>1113</v>
      </c>
      <c r="F293" s="53" t="s">
        <v>1026</v>
      </c>
      <c r="G293" s="108" t="s">
        <v>170</v>
      </c>
      <c r="H293" s="109" t="s">
        <v>636</v>
      </c>
      <c r="I293" s="110" t="s">
        <v>441</v>
      </c>
      <c r="J293" s="17">
        <v>0.15</v>
      </c>
      <c r="K293" s="22">
        <v>0.2</v>
      </c>
      <c r="L293" s="537" t="s">
        <v>1057</v>
      </c>
      <c r="M293" s="455">
        <f>M292+'7. Надбавки'!$C$6</f>
        <v>4946</v>
      </c>
      <c r="N293" s="455">
        <f t="shared" si="84"/>
        <v>5935.2</v>
      </c>
      <c r="O293" s="455">
        <f t="shared" si="85"/>
        <v>890.28</v>
      </c>
      <c r="P293" s="456">
        <f t="shared" si="86"/>
        <v>59352</v>
      </c>
      <c r="Q293" s="497"/>
      <c r="R293" s="121">
        <f t="shared" si="87"/>
        <v>0</v>
      </c>
      <c r="S293" s="783">
        <f t="shared" si="78"/>
        <v>0</v>
      </c>
      <c r="T293" s="784">
        <f t="shared" si="79"/>
        <v>0</v>
      </c>
      <c r="U293" s="25"/>
      <c r="V293" s="26"/>
      <c r="W293" s="44">
        <v>27</v>
      </c>
      <c r="X293" s="32">
        <v>307.8</v>
      </c>
      <c r="Y293" s="44">
        <v>891</v>
      </c>
      <c r="Z293" s="1076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</row>
    <row r="294" spans="1:46" s="8" customFormat="1" ht="45" customHeight="1">
      <c r="A294" s="380" t="s">
        <v>536</v>
      </c>
      <c r="B294" s="124" t="s">
        <v>531</v>
      </c>
      <c r="C294" s="53" t="s">
        <v>1040</v>
      </c>
      <c r="D294" s="126" t="s">
        <v>1018</v>
      </c>
      <c r="E294" s="18" t="s">
        <v>1113</v>
      </c>
      <c r="F294" s="53" t="s">
        <v>1026</v>
      </c>
      <c r="G294" s="108" t="s">
        <v>98</v>
      </c>
      <c r="H294" s="109" t="s">
        <v>636</v>
      </c>
      <c r="I294" s="110" t="s">
        <v>441</v>
      </c>
      <c r="J294" s="17">
        <v>0.15</v>
      </c>
      <c r="K294" s="22">
        <v>0.2</v>
      </c>
      <c r="L294" s="537" t="s">
        <v>1057</v>
      </c>
      <c r="M294" s="455">
        <f>VLOOKUP($A294,'Изменение прайс-листа'!$A$2:$E$798,4,FALSE)</f>
        <v>4944</v>
      </c>
      <c r="N294" s="455">
        <f t="shared" si="84"/>
        <v>5932.8</v>
      </c>
      <c r="O294" s="455">
        <f t="shared" si="85"/>
        <v>889.92</v>
      </c>
      <c r="P294" s="456">
        <f t="shared" si="86"/>
        <v>29664</v>
      </c>
      <c r="Q294" s="464"/>
      <c r="R294" s="121">
        <f t="shared" si="87"/>
        <v>0</v>
      </c>
      <c r="S294" s="783">
        <f t="shared" si="78"/>
        <v>0</v>
      </c>
      <c r="T294" s="784">
        <f t="shared" si="79"/>
        <v>0</v>
      </c>
      <c r="U294" s="25" t="s">
        <v>1034</v>
      </c>
      <c r="V294" s="25"/>
      <c r="W294" s="44">
        <v>60</v>
      </c>
      <c r="X294" s="32">
        <v>342</v>
      </c>
      <c r="Y294" s="44">
        <v>1980</v>
      </c>
      <c r="Z294" s="1076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</row>
    <row r="295" spans="1:46" s="10" customFormat="1" ht="48.75" customHeight="1">
      <c r="A295" s="380" t="s">
        <v>696</v>
      </c>
      <c r="B295" s="124" t="s">
        <v>534</v>
      </c>
      <c r="C295" s="53" t="s">
        <v>1040</v>
      </c>
      <c r="D295" s="126" t="s">
        <v>1018</v>
      </c>
      <c r="E295" s="18" t="s">
        <v>1113</v>
      </c>
      <c r="F295" s="53" t="s">
        <v>1026</v>
      </c>
      <c r="G295" s="108" t="s">
        <v>98</v>
      </c>
      <c r="H295" s="109" t="s">
        <v>636</v>
      </c>
      <c r="I295" s="110" t="s">
        <v>441</v>
      </c>
      <c r="J295" s="17">
        <v>0.15</v>
      </c>
      <c r="K295" s="22">
        <v>0.2</v>
      </c>
      <c r="L295" s="537" t="s">
        <v>1057</v>
      </c>
      <c r="M295" s="455">
        <f>M294+'7. Надбавки'!$C$6</f>
        <v>5018</v>
      </c>
      <c r="N295" s="455">
        <f t="shared" si="84"/>
        <v>6021.5999999999995</v>
      </c>
      <c r="O295" s="455">
        <f t="shared" si="85"/>
        <v>903.2399999999999</v>
      </c>
      <c r="P295" s="456">
        <f t="shared" si="86"/>
        <v>30107.999999999996</v>
      </c>
      <c r="Q295" s="497"/>
      <c r="R295" s="121">
        <f t="shared" si="87"/>
        <v>0</v>
      </c>
      <c r="S295" s="783">
        <f t="shared" si="78"/>
        <v>0</v>
      </c>
      <c r="T295" s="784">
        <f t="shared" si="79"/>
        <v>0</v>
      </c>
      <c r="U295" s="25"/>
      <c r="V295" s="26"/>
      <c r="W295" s="44">
        <v>60</v>
      </c>
      <c r="X295" s="32">
        <v>342</v>
      </c>
      <c r="Y295" s="44">
        <v>1980</v>
      </c>
      <c r="Z295" s="1075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</row>
    <row r="296" spans="1:46" s="8" customFormat="1" ht="77.25" customHeight="1">
      <c r="A296" s="380" t="s">
        <v>878</v>
      </c>
      <c r="B296" s="123" t="s">
        <v>893</v>
      </c>
      <c r="C296" s="126" t="s">
        <v>1041</v>
      </c>
      <c r="D296" s="53" t="s">
        <v>1019</v>
      </c>
      <c r="E296" s="18" t="s">
        <v>1070</v>
      </c>
      <c r="F296" s="53" t="s">
        <v>1046</v>
      </c>
      <c r="G296" s="108" t="s">
        <v>448</v>
      </c>
      <c r="H296" s="109" t="s">
        <v>447</v>
      </c>
      <c r="I296" s="110" t="s">
        <v>839</v>
      </c>
      <c r="J296" s="17">
        <v>3.5</v>
      </c>
      <c r="K296" s="22">
        <v>4.5</v>
      </c>
      <c r="L296" s="18" t="s">
        <v>1038</v>
      </c>
      <c r="M296" s="457">
        <f>VLOOKUP($A296,'Изменение прайс-листа'!$A$2:$E$798,4,FALSE)</f>
        <v>104</v>
      </c>
      <c r="N296" s="455">
        <f t="shared" ref="N296:N302" si="88">M296*1.2</f>
        <v>124.8</v>
      </c>
      <c r="O296" s="455">
        <f t="shared" ref="O296:O310" si="89">$N296*$J296</f>
        <v>436.8</v>
      </c>
      <c r="P296" s="456">
        <f t="shared" ref="P296:P310" si="90">$N296*$G296</f>
        <v>3120</v>
      </c>
      <c r="Q296" s="464"/>
      <c r="R296" s="121">
        <f t="shared" ref="R296:R302" si="91">Q296*P296</f>
        <v>0</v>
      </c>
      <c r="S296" s="783">
        <f t="shared" si="78"/>
        <v>0</v>
      </c>
      <c r="T296" s="784">
        <f t="shared" si="79"/>
        <v>0</v>
      </c>
      <c r="U296" s="25"/>
      <c r="V296" s="26"/>
      <c r="W296" s="151">
        <v>42</v>
      </c>
      <c r="X296" s="150">
        <v>1054.2</v>
      </c>
      <c r="Y296" s="151">
        <v>780</v>
      </c>
      <c r="Z296" s="93" t="s">
        <v>2012</v>
      </c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</row>
    <row r="297" spans="1:46" s="1" customFormat="1" ht="63" customHeight="1">
      <c r="A297" s="380" t="s">
        <v>445</v>
      </c>
      <c r="B297" s="123" t="s">
        <v>446</v>
      </c>
      <c r="C297" s="126" t="s">
        <v>1040</v>
      </c>
      <c r="D297" s="53" t="s">
        <v>1018</v>
      </c>
      <c r="E297" s="18" t="s">
        <v>1052</v>
      </c>
      <c r="F297" s="126" t="s">
        <v>1027</v>
      </c>
      <c r="G297" s="108" t="s">
        <v>448</v>
      </c>
      <c r="H297" s="109" t="s">
        <v>447</v>
      </c>
      <c r="I297" s="110" t="s">
        <v>614</v>
      </c>
      <c r="J297" s="17">
        <v>0.2</v>
      </c>
      <c r="K297" s="22">
        <v>0.3</v>
      </c>
      <c r="L297" s="18" t="s">
        <v>1038</v>
      </c>
      <c r="M297" s="455">
        <f>VLOOKUP($A297,'Изменение прайс-листа'!$A$2:$E$798,4,FALSE)</f>
        <v>4604</v>
      </c>
      <c r="N297" s="455">
        <f t="shared" si="88"/>
        <v>5524.8</v>
      </c>
      <c r="O297" s="455">
        <f t="shared" si="89"/>
        <v>1104.96</v>
      </c>
      <c r="P297" s="456">
        <f t="shared" si="90"/>
        <v>138120</v>
      </c>
      <c r="Q297" s="464"/>
      <c r="R297" s="121">
        <f t="shared" si="91"/>
        <v>0</v>
      </c>
      <c r="S297" s="783">
        <f t="shared" si="78"/>
        <v>0</v>
      </c>
      <c r="T297" s="784">
        <f t="shared" si="79"/>
        <v>0</v>
      </c>
      <c r="U297" s="26"/>
      <c r="V297" s="25"/>
      <c r="W297" s="44">
        <v>24</v>
      </c>
      <c r="X297" s="32">
        <v>648</v>
      </c>
      <c r="Y297" s="44">
        <v>672</v>
      </c>
      <c r="Z297" s="58" t="s">
        <v>214</v>
      </c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</row>
    <row r="298" spans="1:46" s="1" customFormat="1" ht="45" customHeight="1">
      <c r="A298" s="380" t="s">
        <v>423</v>
      </c>
      <c r="B298" s="123" t="s">
        <v>424</v>
      </c>
      <c r="C298" s="126" t="s">
        <v>1040</v>
      </c>
      <c r="D298" s="53" t="s">
        <v>1019</v>
      </c>
      <c r="E298" s="18" t="s">
        <v>1050</v>
      </c>
      <c r="F298" s="126" t="s">
        <v>1026</v>
      </c>
      <c r="G298" s="108">
        <v>18</v>
      </c>
      <c r="H298" s="109" t="s">
        <v>447</v>
      </c>
      <c r="I298" s="110" t="s">
        <v>441</v>
      </c>
      <c r="J298" s="17">
        <v>0.5</v>
      </c>
      <c r="K298" s="22">
        <v>1.3</v>
      </c>
      <c r="L298" s="18" t="s">
        <v>1038</v>
      </c>
      <c r="M298" s="455">
        <f>VLOOKUP($A298,'Изменение прайс-листа'!$A$2:$E$798,4,FALSE)</f>
        <v>1032</v>
      </c>
      <c r="N298" s="455">
        <f t="shared" si="88"/>
        <v>1238.3999999999999</v>
      </c>
      <c r="O298" s="455">
        <f t="shared" si="89"/>
        <v>619.19999999999993</v>
      </c>
      <c r="P298" s="456">
        <f t="shared" si="90"/>
        <v>22291.199999999997</v>
      </c>
      <c r="Q298" s="464"/>
      <c r="R298" s="121">
        <f t="shared" si="91"/>
        <v>0</v>
      </c>
      <c r="S298" s="783">
        <f t="shared" si="78"/>
        <v>0</v>
      </c>
      <c r="T298" s="784">
        <f t="shared" si="79"/>
        <v>0</v>
      </c>
      <c r="U298" s="26" t="s">
        <v>1034</v>
      </c>
      <c r="V298" s="25" t="s">
        <v>1034</v>
      </c>
      <c r="W298" s="44">
        <v>24</v>
      </c>
      <c r="X298" s="32">
        <v>447.98400000000004</v>
      </c>
      <c r="Y298" s="44">
        <v>792</v>
      </c>
      <c r="Z298" s="58" t="s">
        <v>740</v>
      </c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</row>
    <row r="299" spans="1:46" s="8" customFormat="1" ht="40.35" customHeight="1">
      <c r="A299" s="380" t="s">
        <v>153</v>
      </c>
      <c r="B299" s="123" t="s">
        <v>216</v>
      </c>
      <c r="C299" s="126" t="s">
        <v>1040</v>
      </c>
      <c r="D299" s="53" t="s">
        <v>1019</v>
      </c>
      <c r="E299" s="45" t="s">
        <v>1047</v>
      </c>
      <c r="F299" s="133" t="s">
        <v>1048</v>
      </c>
      <c r="G299" s="111">
        <v>1</v>
      </c>
      <c r="H299" s="109" t="s">
        <v>152</v>
      </c>
      <c r="I299" s="110" t="s">
        <v>154</v>
      </c>
      <c r="J299" s="19">
        <v>0.01</v>
      </c>
      <c r="K299" s="57">
        <v>0.02</v>
      </c>
      <c r="L299" s="45" t="s">
        <v>1049</v>
      </c>
      <c r="M299" s="455">
        <f>VLOOKUP($A299,'Изменение прайс-листа'!$A$2:$E$798,4,FALSE)</f>
        <v>1296</v>
      </c>
      <c r="N299" s="455">
        <f t="shared" si="88"/>
        <v>1555.2</v>
      </c>
      <c r="O299" s="455">
        <f t="shared" si="89"/>
        <v>15.552000000000001</v>
      </c>
      <c r="P299" s="456">
        <f t="shared" si="90"/>
        <v>1555.2</v>
      </c>
      <c r="Q299" s="464"/>
      <c r="R299" s="121">
        <f t="shared" si="91"/>
        <v>0</v>
      </c>
      <c r="S299" s="783">
        <f t="shared" si="78"/>
        <v>0</v>
      </c>
      <c r="T299" s="784">
        <f t="shared" si="79"/>
        <v>0</v>
      </c>
      <c r="U299" s="25" t="s">
        <v>1034</v>
      </c>
      <c r="V299" s="26"/>
      <c r="W299" s="44">
        <v>1008</v>
      </c>
      <c r="X299" s="32">
        <v>951.55199999999991</v>
      </c>
      <c r="Y299" s="44">
        <v>19152</v>
      </c>
      <c r="Z299" s="1074" t="s">
        <v>417</v>
      </c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</row>
    <row r="300" spans="1:46" s="8" customFormat="1" ht="40.35" customHeight="1">
      <c r="A300" s="380" t="s">
        <v>31</v>
      </c>
      <c r="B300" s="123" t="s">
        <v>32</v>
      </c>
      <c r="C300" s="126" t="s">
        <v>1040</v>
      </c>
      <c r="D300" s="53" t="s">
        <v>1019</v>
      </c>
      <c r="E300" s="45" t="s">
        <v>1047</v>
      </c>
      <c r="F300" s="133" t="s">
        <v>1048</v>
      </c>
      <c r="G300" s="108" t="s">
        <v>615</v>
      </c>
      <c r="H300" s="109" t="s">
        <v>152</v>
      </c>
      <c r="I300" s="110" t="s">
        <v>154</v>
      </c>
      <c r="J300" s="19">
        <v>0.01</v>
      </c>
      <c r="K300" s="57">
        <v>0.02</v>
      </c>
      <c r="L300" s="45" t="s">
        <v>1049</v>
      </c>
      <c r="M300" s="455">
        <f>VLOOKUP($A300,'Изменение прайс-листа'!$A$2:$E$798,4,FALSE)</f>
        <v>2068</v>
      </c>
      <c r="N300" s="455">
        <f t="shared" si="88"/>
        <v>2481.6</v>
      </c>
      <c r="O300" s="455">
        <f t="shared" si="89"/>
        <v>24.815999999999999</v>
      </c>
      <c r="P300" s="456">
        <f t="shared" si="90"/>
        <v>2481.6</v>
      </c>
      <c r="Q300" s="464"/>
      <c r="R300" s="121">
        <f t="shared" si="91"/>
        <v>0</v>
      </c>
      <c r="S300" s="783">
        <f t="shared" si="78"/>
        <v>0</v>
      </c>
      <c r="T300" s="784">
        <f t="shared" si="79"/>
        <v>0</v>
      </c>
      <c r="U300" s="26"/>
      <c r="V300" s="26"/>
      <c r="W300" s="44">
        <v>504</v>
      </c>
      <c r="X300" s="32">
        <v>907.2</v>
      </c>
      <c r="Y300" s="44">
        <v>10080</v>
      </c>
      <c r="Z300" s="1076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</row>
    <row r="301" spans="1:46" s="1" customFormat="1" ht="45" customHeight="1">
      <c r="A301" s="380" t="s">
        <v>479</v>
      </c>
      <c r="B301" s="123" t="s">
        <v>217</v>
      </c>
      <c r="C301" s="126" t="s">
        <v>1040</v>
      </c>
      <c r="D301" s="53" t="s">
        <v>1019</v>
      </c>
      <c r="E301" s="45" t="s">
        <v>1047</v>
      </c>
      <c r="F301" s="133" t="s">
        <v>1048</v>
      </c>
      <c r="G301" s="111">
        <v>1</v>
      </c>
      <c r="H301" s="109" t="s">
        <v>152</v>
      </c>
      <c r="I301" s="110" t="s">
        <v>154</v>
      </c>
      <c r="J301" s="19">
        <v>0.01</v>
      </c>
      <c r="K301" s="57">
        <v>0.02</v>
      </c>
      <c r="L301" s="45" t="s">
        <v>1049</v>
      </c>
      <c r="M301" s="455">
        <f>VLOOKUP($A301,'Изменение прайс-листа'!$A$2:$E$798,4,FALSE)</f>
        <v>1296</v>
      </c>
      <c r="N301" s="455">
        <f t="shared" si="88"/>
        <v>1555.2</v>
      </c>
      <c r="O301" s="455">
        <f t="shared" si="89"/>
        <v>15.552000000000001</v>
      </c>
      <c r="P301" s="456">
        <f t="shared" si="90"/>
        <v>1555.2</v>
      </c>
      <c r="Q301" s="464"/>
      <c r="R301" s="121">
        <f t="shared" si="91"/>
        <v>0</v>
      </c>
      <c r="S301" s="783">
        <f t="shared" si="78"/>
        <v>0</v>
      </c>
      <c r="T301" s="784">
        <f t="shared" si="79"/>
        <v>0</v>
      </c>
      <c r="U301" s="25" t="s">
        <v>1034</v>
      </c>
      <c r="V301" s="25" t="s">
        <v>1034</v>
      </c>
      <c r="W301" s="44">
        <v>1008</v>
      </c>
      <c r="X301" s="32">
        <v>951.55199999999991</v>
      </c>
      <c r="Y301" s="44">
        <v>19152</v>
      </c>
      <c r="Z301" s="1076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</row>
    <row r="302" spans="1:46" s="1" customFormat="1" ht="50.1" customHeight="1">
      <c r="A302" s="380" t="s">
        <v>33</v>
      </c>
      <c r="B302" s="123" t="s">
        <v>34</v>
      </c>
      <c r="C302" s="126" t="s">
        <v>1040</v>
      </c>
      <c r="D302" s="53" t="s">
        <v>1019</v>
      </c>
      <c r="E302" s="45" t="s">
        <v>1047</v>
      </c>
      <c r="F302" s="133" t="s">
        <v>1048</v>
      </c>
      <c r="G302" s="111">
        <v>1</v>
      </c>
      <c r="H302" s="109" t="s">
        <v>152</v>
      </c>
      <c r="I302" s="110" t="s">
        <v>154</v>
      </c>
      <c r="J302" s="19">
        <v>0.01</v>
      </c>
      <c r="K302" s="57">
        <v>0.02</v>
      </c>
      <c r="L302" s="45" t="s">
        <v>1049</v>
      </c>
      <c r="M302" s="455">
        <f>VLOOKUP($A302,'Изменение прайс-листа'!$A$2:$E$798,4,FALSE)</f>
        <v>2068</v>
      </c>
      <c r="N302" s="455">
        <f t="shared" si="88"/>
        <v>2481.6</v>
      </c>
      <c r="O302" s="455">
        <f t="shared" si="89"/>
        <v>24.815999999999999</v>
      </c>
      <c r="P302" s="456">
        <f t="shared" si="90"/>
        <v>2481.6</v>
      </c>
      <c r="Q302" s="464"/>
      <c r="R302" s="121">
        <f t="shared" si="91"/>
        <v>0</v>
      </c>
      <c r="S302" s="783">
        <f t="shared" si="78"/>
        <v>0</v>
      </c>
      <c r="T302" s="784">
        <f t="shared" si="79"/>
        <v>0</v>
      </c>
      <c r="U302" s="26"/>
      <c r="V302" s="26"/>
      <c r="W302" s="44">
        <v>504</v>
      </c>
      <c r="X302" s="32">
        <v>907.2</v>
      </c>
      <c r="Y302" s="44">
        <v>10080</v>
      </c>
      <c r="Z302" s="1075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</row>
    <row r="303" spans="1:46" s="13" customFormat="1" ht="57.75" customHeight="1">
      <c r="A303" s="384" t="s">
        <v>882</v>
      </c>
      <c r="B303" s="122" t="s">
        <v>883</v>
      </c>
      <c r="C303" s="135" t="s">
        <v>1040</v>
      </c>
      <c r="D303" s="135" t="s">
        <v>1030</v>
      </c>
      <c r="E303" s="136" t="s">
        <v>1082</v>
      </c>
      <c r="F303" s="135" t="s">
        <v>1083</v>
      </c>
      <c r="G303" s="112">
        <v>2.5</v>
      </c>
      <c r="H303" s="113" t="s">
        <v>636</v>
      </c>
      <c r="I303" s="114" t="s">
        <v>456</v>
      </c>
      <c r="J303" s="29">
        <v>0.11</v>
      </c>
      <c r="K303" s="56">
        <v>0.25</v>
      </c>
      <c r="L303" s="136" t="s">
        <v>1042</v>
      </c>
      <c r="M303" s="455">
        <f>VLOOKUP($A303,'Изменение прайс-листа'!$A$2:$E$798,4,FALSE)</f>
        <v>4250</v>
      </c>
      <c r="N303" s="455">
        <f t="shared" ref="N303:N310" si="92">M303*1.2</f>
        <v>5100</v>
      </c>
      <c r="O303" s="455">
        <f t="shared" si="89"/>
        <v>561</v>
      </c>
      <c r="P303" s="456">
        <f t="shared" si="90"/>
        <v>12750</v>
      </c>
      <c r="Q303" s="464"/>
      <c r="R303" s="121">
        <f t="shared" ref="R303:R310" si="93">Q303*P303</f>
        <v>0</v>
      </c>
      <c r="S303" s="783">
        <f t="shared" si="78"/>
        <v>0</v>
      </c>
      <c r="T303" s="784">
        <f t="shared" si="79"/>
        <v>0</v>
      </c>
      <c r="U303" s="26"/>
      <c r="V303" s="26"/>
      <c r="W303" s="44">
        <v>528</v>
      </c>
      <c r="X303" s="32">
        <v>757.15199999999993</v>
      </c>
      <c r="Y303" s="44">
        <v>12672</v>
      </c>
      <c r="Z303" s="1128" t="s">
        <v>1648</v>
      </c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</row>
    <row r="304" spans="1:46" s="1" customFormat="1" ht="60" customHeight="1">
      <c r="A304" s="384" t="s">
        <v>935</v>
      </c>
      <c r="B304" s="122" t="s">
        <v>936</v>
      </c>
      <c r="C304" s="135" t="s">
        <v>1040</v>
      </c>
      <c r="D304" s="135" t="s">
        <v>1030</v>
      </c>
      <c r="E304" s="136" t="s">
        <v>1082</v>
      </c>
      <c r="F304" s="135" t="s">
        <v>1083</v>
      </c>
      <c r="G304" s="116">
        <v>1</v>
      </c>
      <c r="H304" s="116" t="s">
        <v>636</v>
      </c>
      <c r="I304" s="116" t="s">
        <v>456</v>
      </c>
      <c r="J304" s="20">
        <v>0.11</v>
      </c>
      <c r="K304" s="534">
        <v>0.25</v>
      </c>
      <c r="L304" s="535" t="s">
        <v>1042</v>
      </c>
      <c r="M304" s="455">
        <f>VLOOKUP($A304,'Изменение прайс-листа'!$A$2:$E$798,4,FALSE)</f>
        <v>7656</v>
      </c>
      <c r="N304" s="455">
        <f t="shared" si="92"/>
        <v>9187.1999999999989</v>
      </c>
      <c r="O304" s="455">
        <f t="shared" si="89"/>
        <v>1010.5919999999999</v>
      </c>
      <c r="P304" s="456">
        <f t="shared" si="90"/>
        <v>9187.1999999999989</v>
      </c>
      <c r="Q304" s="464"/>
      <c r="R304" s="121">
        <f t="shared" si="93"/>
        <v>0</v>
      </c>
      <c r="S304" s="783">
        <f t="shared" si="78"/>
        <v>0</v>
      </c>
      <c r="T304" s="784">
        <f t="shared" si="79"/>
        <v>0</v>
      </c>
      <c r="U304" s="26"/>
      <c r="V304" s="26"/>
      <c r="W304" s="44">
        <v>144</v>
      </c>
      <c r="X304" s="32">
        <v>516.24</v>
      </c>
      <c r="Y304" s="44">
        <v>4752</v>
      </c>
      <c r="Z304" s="1129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</row>
    <row r="305" spans="1:46" s="1" customFormat="1" ht="60" customHeight="1">
      <c r="A305" s="380" t="s">
        <v>937</v>
      </c>
      <c r="B305" s="123" t="s">
        <v>938</v>
      </c>
      <c r="C305" s="135" t="s">
        <v>1040</v>
      </c>
      <c r="D305" s="135" t="s">
        <v>1030</v>
      </c>
      <c r="E305" s="125" t="s">
        <v>1082</v>
      </c>
      <c r="F305" s="135" t="s">
        <v>1083</v>
      </c>
      <c r="G305" s="117">
        <v>2.5</v>
      </c>
      <c r="H305" s="116" t="s">
        <v>636</v>
      </c>
      <c r="I305" s="116" t="s">
        <v>456</v>
      </c>
      <c r="J305" s="20">
        <v>0.1</v>
      </c>
      <c r="K305" s="534">
        <v>0.2</v>
      </c>
      <c r="L305" s="535" t="s">
        <v>1042</v>
      </c>
      <c r="M305" s="455">
        <f>VLOOKUP($A305,'Изменение прайс-листа'!$A$2:$E$798,4,FALSE)</f>
        <v>3740</v>
      </c>
      <c r="N305" s="455">
        <f t="shared" si="92"/>
        <v>4488</v>
      </c>
      <c r="O305" s="455">
        <f t="shared" si="89"/>
        <v>448.8</v>
      </c>
      <c r="P305" s="456">
        <f t="shared" si="90"/>
        <v>11220</v>
      </c>
      <c r="Q305" s="464"/>
      <c r="R305" s="121">
        <f t="shared" si="93"/>
        <v>0</v>
      </c>
      <c r="S305" s="783">
        <f t="shared" si="78"/>
        <v>0</v>
      </c>
      <c r="T305" s="784">
        <f t="shared" si="79"/>
        <v>0</v>
      </c>
      <c r="U305" s="26"/>
      <c r="V305" s="26"/>
      <c r="W305" s="44">
        <v>528</v>
      </c>
      <c r="X305" s="32">
        <v>757.15199999999993</v>
      </c>
      <c r="Y305" s="44">
        <v>12672</v>
      </c>
      <c r="Z305" s="58" t="s">
        <v>990</v>
      </c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</row>
    <row r="306" spans="1:46" ht="129.75" customHeight="1">
      <c r="A306" s="380" t="s">
        <v>881</v>
      </c>
      <c r="B306" s="123" t="s">
        <v>934</v>
      </c>
      <c r="C306" s="135" t="s">
        <v>1040</v>
      </c>
      <c r="D306" s="135" t="s">
        <v>1030</v>
      </c>
      <c r="E306" s="125" t="s">
        <v>1082</v>
      </c>
      <c r="F306" s="135" t="s">
        <v>1083</v>
      </c>
      <c r="G306" s="116">
        <v>5</v>
      </c>
      <c r="H306" s="116" t="s">
        <v>636</v>
      </c>
      <c r="I306" s="116" t="s">
        <v>441</v>
      </c>
      <c r="J306" s="20">
        <v>0.16</v>
      </c>
      <c r="K306" s="534">
        <v>0.4</v>
      </c>
      <c r="L306" s="535" t="s">
        <v>1042</v>
      </c>
      <c r="M306" s="455">
        <f>VLOOKUP($A306,'Изменение прайс-листа'!$A$2:$E$798,4,FALSE)</f>
        <v>5742</v>
      </c>
      <c r="N306" s="455">
        <f t="shared" si="92"/>
        <v>6890.4</v>
      </c>
      <c r="O306" s="455">
        <f t="shared" si="89"/>
        <v>1102.4639999999999</v>
      </c>
      <c r="P306" s="456">
        <f t="shared" si="90"/>
        <v>34452</v>
      </c>
      <c r="Q306" s="464"/>
      <c r="R306" s="121">
        <f t="shared" si="93"/>
        <v>0</v>
      </c>
      <c r="S306" s="783">
        <f t="shared" si="78"/>
        <v>0</v>
      </c>
      <c r="T306" s="784">
        <f t="shared" si="79"/>
        <v>0</v>
      </c>
      <c r="U306" s="26"/>
      <c r="V306" s="26"/>
      <c r="W306" s="44">
        <v>144</v>
      </c>
      <c r="X306" s="32">
        <v>544.75199999999995</v>
      </c>
      <c r="Y306" s="44">
        <v>4752</v>
      </c>
      <c r="Z306" s="60" t="s">
        <v>409</v>
      </c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</row>
    <row r="307" spans="1:46" ht="39.9" customHeight="1">
      <c r="A307" s="380" t="s">
        <v>1972</v>
      </c>
      <c r="B307" s="123" t="s">
        <v>1973</v>
      </c>
      <c r="C307" s="135" t="s">
        <v>1040</v>
      </c>
      <c r="D307" s="135" t="s">
        <v>1035</v>
      </c>
      <c r="E307" s="125" t="s">
        <v>1063</v>
      </c>
      <c r="F307" s="135" t="s">
        <v>1083</v>
      </c>
      <c r="G307" s="116">
        <v>5</v>
      </c>
      <c r="H307" s="116" t="s">
        <v>636</v>
      </c>
      <c r="I307" s="116" t="s">
        <v>456</v>
      </c>
      <c r="J307" s="20">
        <v>0.12</v>
      </c>
      <c r="K307" s="534">
        <v>0.17</v>
      </c>
      <c r="L307" s="535" t="s">
        <v>1042</v>
      </c>
      <c r="M307" s="455">
        <f>VLOOKUP($A307,'Изменение прайс-листа'!$A$2:$E$798,4,FALSE)</f>
        <v>3256</v>
      </c>
      <c r="N307" s="455">
        <f t="shared" si="92"/>
        <v>3907.2</v>
      </c>
      <c r="O307" s="455">
        <f t="shared" si="89"/>
        <v>468.86399999999998</v>
      </c>
      <c r="P307" s="456">
        <f t="shared" si="90"/>
        <v>19536</v>
      </c>
      <c r="Q307" s="464"/>
      <c r="R307" s="121">
        <f t="shared" si="93"/>
        <v>0</v>
      </c>
      <c r="S307" s="783">
        <f t="shared" si="78"/>
        <v>0</v>
      </c>
      <c r="T307" s="784">
        <f t="shared" si="79"/>
        <v>0</v>
      </c>
      <c r="U307" s="55"/>
      <c r="V307" s="55"/>
      <c r="W307" s="106">
        <v>60</v>
      </c>
      <c r="X307" s="33">
        <v>453.90000000000003</v>
      </c>
      <c r="Y307" s="44">
        <v>1980</v>
      </c>
      <c r="Z307" s="1128" t="s">
        <v>1649</v>
      </c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</row>
    <row r="308" spans="1:46" ht="40.35" customHeight="1">
      <c r="A308" s="380" t="s">
        <v>928</v>
      </c>
      <c r="B308" s="123" t="s">
        <v>929</v>
      </c>
      <c r="C308" s="133" t="s">
        <v>1040</v>
      </c>
      <c r="D308" s="135" t="s">
        <v>1035</v>
      </c>
      <c r="E308" s="45" t="s">
        <v>1063</v>
      </c>
      <c r="F308" s="135" t="s">
        <v>1083</v>
      </c>
      <c r="G308" s="116">
        <v>5</v>
      </c>
      <c r="H308" s="116" t="s">
        <v>636</v>
      </c>
      <c r="I308" s="116" t="s">
        <v>456</v>
      </c>
      <c r="J308" s="20">
        <v>0.12</v>
      </c>
      <c r="K308" s="534">
        <v>0.17</v>
      </c>
      <c r="L308" s="133" t="s">
        <v>1042</v>
      </c>
      <c r="M308" s="455">
        <f>M307+'7. Надбавки'!$C$6</f>
        <v>3330</v>
      </c>
      <c r="N308" s="455">
        <f t="shared" si="92"/>
        <v>3996</v>
      </c>
      <c r="O308" s="455">
        <f t="shared" si="89"/>
        <v>479.52</v>
      </c>
      <c r="P308" s="456">
        <f t="shared" si="90"/>
        <v>19980</v>
      </c>
      <c r="Q308" s="497"/>
      <c r="R308" s="121">
        <f t="shared" si="93"/>
        <v>0</v>
      </c>
      <c r="S308" s="783">
        <f t="shared" si="78"/>
        <v>0</v>
      </c>
      <c r="T308" s="784">
        <f t="shared" si="79"/>
        <v>0</v>
      </c>
      <c r="U308" s="26"/>
      <c r="V308" s="26"/>
      <c r="W308" s="44">
        <v>60</v>
      </c>
      <c r="X308" s="32">
        <v>339.3</v>
      </c>
      <c r="Y308" s="44">
        <v>1980</v>
      </c>
      <c r="Z308" s="1129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</row>
    <row r="309" spans="1:46" s="1" customFormat="1" ht="40.35" customHeight="1">
      <c r="A309" s="380" t="s">
        <v>1975</v>
      </c>
      <c r="B309" s="123" t="s">
        <v>1974</v>
      </c>
      <c r="C309" s="133" t="s">
        <v>1040</v>
      </c>
      <c r="D309" s="133" t="s">
        <v>1035</v>
      </c>
      <c r="E309" s="45" t="s">
        <v>1063</v>
      </c>
      <c r="F309" s="133" t="s">
        <v>1083</v>
      </c>
      <c r="G309" s="116">
        <v>2.5</v>
      </c>
      <c r="H309" s="116" t="s">
        <v>636</v>
      </c>
      <c r="I309" s="116" t="s">
        <v>456</v>
      </c>
      <c r="J309" s="20">
        <v>0.12</v>
      </c>
      <c r="K309" s="534">
        <v>0.17</v>
      </c>
      <c r="L309" s="133" t="s">
        <v>1042</v>
      </c>
      <c r="M309" s="455">
        <f>VLOOKUP($A309,'Изменение прайс-листа'!$A$2:$E$798,4,FALSE)</f>
        <v>3100</v>
      </c>
      <c r="N309" s="455">
        <f t="shared" si="92"/>
        <v>3720</v>
      </c>
      <c r="O309" s="455">
        <f t="shared" si="89"/>
        <v>446.4</v>
      </c>
      <c r="P309" s="456">
        <f t="shared" si="90"/>
        <v>9300</v>
      </c>
      <c r="Q309" s="464"/>
      <c r="R309" s="121">
        <f t="shared" si="93"/>
        <v>0</v>
      </c>
      <c r="S309" s="783">
        <f t="shared" si="78"/>
        <v>0</v>
      </c>
      <c r="T309" s="784">
        <f t="shared" si="79"/>
        <v>0</v>
      </c>
      <c r="U309" s="26" t="s">
        <v>1034</v>
      </c>
      <c r="V309" s="25"/>
      <c r="W309" s="44">
        <v>160</v>
      </c>
      <c r="X309" s="32">
        <v>467.2</v>
      </c>
      <c r="Y309" s="44">
        <v>5280</v>
      </c>
      <c r="Z309" s="1129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</row>
    <row r="310" spans="1:46" s="1" customFormat="1" ht="40.35" customHeight="1">
      <c r="A310" s="385" t="s">
        <v>930</v>
      </c>
      <c r="B310" s="123" t="s">
        <v>931</v>
      </c>
      <c r="C310" s="53" t="s">
        <v>1040</v>
      </c>
      <c r="D310" s="53" t="s">
        <v>1035</v>
      </c>
      <c r="E310" s="125" t="s">
        <v>1063</v>
      </c>
      <c r="F310" s="53" t="s">
        <v>1083</v>
      </c>
      <c r="G310" s="116">
        <v>2.5</v>
      </c>
      <c r="H310" s="116" t="s">
        <v>636</v>
      </c>
      <c r="I310" s="116" t="s">
        <v>456</v>
      </c>
      <c r="J310" s="20">
        <v>0.12</v>
      </c>
      <c r="K310" s="534">
        <v>0.17</v>
      </c>
      <c r="L310" s="53" t="s">
        <v>1042</v>
      </c>
      <c r="M310" s="455">
        <f>M309+'7. Надбавки'!$C$6</f>
        <v>3174</v>
      </c>
      <c r="N310" s="455">
        <f t="shared" si="92"/>
        <v>3808.7999999999997</v>
      </c>
      <c r="O310" s="455">
        <f t="shared" si="89"/>
        <v>457.05599999999993</v>
      </c>
      <c r="P310" s="456">
        <f t="shared" si="90"/>
        <v>9522</v>
      </c>
      <c r="Q310" s="497"/>
      <c r="R310" s="121">
        <f t="shared" si="93"/>
        <v>0</v>
      </c>
      <c r="S310" s="783">
        <f t="shared" si="78"/>
        <v>0</v>
      </c>
      <c r="T310" s="784">
        <f t="shared" si="79"/>
        <v>0</v>
      </c>
      <c r="U310" s="26"/>
      <c r="V310" s="26"/>
      <c r="W310" s="106">
        <v>160</v>
      </c>
      <c r="X310" s="34">
        <v>467.2</v>
      </c>
      <c r="Y310" s="44">
        <v>5280</v>
      </c>
      <c r="Z310" s="1130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</row>
    <row r="311" spans="1:46" s="1" customFormat="1" ht="40.35" customHeight="1">
      <c r="A311" s="380" t="s">
        <v>814</v>
      </c>
      <c r="B311" s="123" t="s">
        <v>702</v>
      </c>
      <c r="C311" s="126" t="s">
        <v>1040</v>
      </c>
      <c r="D311" s="126" t="s">
        <v>1018</v>
      </c>
      <c r="E311" s="18" t="s">
        <v>1043</v>
      </c>
      <c r="F311" s="126" t="s">
        <v>1026</v>
      </c>
      <c r="G311" s="108">
        <v>25</v>
      </c>
      <c r="H311" s="109" t="s">
        <v>447</v>
      </c>
      <c r="I311" s="110" t="s">
        <v>441</v>
      </c>
      <c r="J311" s="17">
        <v>1</v>
      </c>
      <c r="K311" s="22">
        <v>3</v>
      </c>
      <c r="L311" s="18" t="s">
        <v>1038</v>
      </c>
      <c r="M311" s="455">
        <f>VLOOKUP($A311,'Изменение прайс-листа'!$A$2:$E$798,4,FALSE)</f>
        <v>668</v>
      </c>
      <c r="N311" s="455">
        <f>M311*1.2</f>
        <v>801.6</v>
      </c>
      <c r="O311" s="455">
        <f>$N311*$J311</f>
        <v>801.6</v>
      </c>
      <c r="P311" s="456">
        <f>$N311*$G311</f>
        <v>20040</v>
      </c>
      <c r="Q311" s="464"/>
      <c r="R311" s="121">
        <f>Q311*P311</f>
        <v>0</v>
      </c>
      <c r="S311" s="783">
        <f t="shared" si="78"/>
        <v>0</v>
      </c>
      <c r="T311" s="784">
        <f t="shared" si="79"/>
        <v>0</v>
      </c>
      <c r="U311" s="26"/>
      <c r="V311" s="26"/>
      <c r="W311" s="44">
        <v>24</v>
      </c>
      <c r="X311" s="32">
        <v>616.20000000000005</v>
      </c>
      <c r="Y311" s="44">
        <v>696</v>
      </c>
      <c r="Z311" s="1126" t="s">
        <v>49</v>
      </c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</row>
    <row r="312" spans="1:46" ht="36.9" customHeight="1">
      <c r="A312" s="380" t="s">
        <v>810</v>
      </c>
      <c r="B312" s="123" t="s">
        <v>702</v>
      </c>
      <c r="C312" s="126" t="s">
        <v>1040</v>
      </c>
      <c r="D312" s="126" t="s">
        <v>1018</v>
      </c>
      <c r="E312" s="18" t="s">
        <v>1043</v>
      </c>
      <c r="F312" s="126" t="s">
        <v>1026</v>
      </c>
      <c r="G312" s="108">
        <v>8</v>
      </c>
      <c r="H312" s="109" t="s">
        <v>447</v>
      </c>
      <c r="I312" s="110" t="s">
        <v>441</v>
      </c>
      <c r="J312" s="17">
        <v>1</v>
      </c>
      <c r="K312" s="22">
        <v>3</v>
      </c>
      <c r="L312" s="18" t="s">
        <v>1038</v>
      </c>
      <c r="M312" s="457">
        <f>VLOOKUP($A312,'Изменение прайс-листа'!$A$2:$E$798,4,FALSE)</f>
        <v>780</v>
      </c>
      <c r="N312" s="455">
        <f>M312*1.2</f>
        <v>936</v>
      </c>
      <c r="O312" s="455">
        <f>$N312*$J312</f>
        <v>936</v>
      </c>
      <c r="P312" s="456">
        <f>$N312*$G312</f>
        <v>7488</v>
      </c>
      <c r="Q312" s="497"/>
      <c r="R312" s="121">
        <f>Q312*P312</f>
        <v>0</v>
      </c>
      <c r="S312" s="783">
        <f t="shared" si="78"/>
        <v>0</v>
      </c>
      <c r="T312" s="784">
        <f t="shared" si="79"/>
        <v>0</v>
      </c>
      <c r="U312" s="26"/>
      <c r="V312" s="26"/>
      <c r="W312" s="44">
        <v>60</v>
      </c>
      <c r="X312" s="32">
        <v>492.96</v>
      </c>
      <c r="Y312" s="44">
        <v>1980</v>
      </c>
      <c r="Z312" s="1127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</row>
  </sheetData>
  <sheetProtection sort="0" autoFilter="0" pivotTables="0"/>
  <autoFilter ref="A3:Z312" xr:uid="{00000000-0009-0000-0000-000001000000}">
    <filterColumn colId="6" showButton="0"/>
    <filterColumn colId="7" showButton="0"/>
    <filterColumn colId="9" showButton="0"/>
    <filterColumn colId="10" showButton="0"/>
  </autoFilter>
  <mergeCells count="93">
    <mergeCell ref="Z311:Z312"/>
    <mergeCell ref="Z299:Z302"/>
    <mergeCell ref="Z303:Z304"/>
    <mergeCell ref="Z307:Z310"/>
    <mergeCell ref="Z252:Z253"/>
    <mergeCell ref="Z288:Z295"/>
    <mergeCell ref="Z286:Z287"/>
    <mergeCell ref="Z262:Z263"/>
    <mergeCell ref="Z264:Z265"/>
    <mergeCell ref="Z284:Z285"/>
    <mergeCell ref="Z272:Z273"/>
    <mergeCell ref="Z275:Z276"/>
    <mergeCell ref="Z279:Z280"/>
    <mergeCell ref="Z282:Z283"/>
    <mergeCell ref="Z277:Z278"/>
    <mergeCell ref="Z256:Z259"/>
    <mergeCell ref="Z52:Z53"/>
    <mergeCell ref="Z82:Z83"/>
    <mergeCell ref="Z103:Z105"/>
    <mergeCell ref="Z244:Z245"/>
    <mergeCell ref="Z254:Z255"/>
    <mergeCell ref="Z240:Z241"/>
    <mergeCell ref="Z201:Z202"/>
    <mergeCell ref="Z151:Z152"/>
    <mergeCell ref="Z195:Z200"/>
    <mergeCell ref="Z139:Z140"/>
    <mergeCell ref="Z137:Z138"/>
    <mergeCell ref="Z109:Z114"/>
    <mergeCell ref="Z127:Z134"/>
    <mergeCell ref="Z135:Z136"/>
    <mergeCell ref="Z115:Z116"/>
    <mergeCell ref="Z213:Z220"/>
    <mergeCell ref="Z268:Z269"/>
    <mergeCell ref="Z266:Z267"/>
    <mergeCell ref="Z234:Z235"/>
    <mergeCell ref="Z260:Z261"/>
    <mergeCell ref="Z246:Z247"/>
    <mergeCell ref="Z242:Z243"/>
    <mergeCell ref="Z248:Z251"/>
    <mergeCell ref="Z5:Z6"/>
    <mergeCell ref="Z3:Z4"/>
    <mergeCell ref="J3:L3"/>
    <mergeCell ref="O3:O4"/>
    <mergeCell ref="S3:S4"/>
    <mergeCell ref="T3:T4"/>
    <mergeCell ref="Z153:Z177"/>
    <mergeCell ref="A3:A4"/>
    <mergeCell ref="B3:B4"/>
    <mergeCell ref="D3:D4"/>
    <mergeCell ref="C3:C4"/>
    <mergeCell ref="Z36:Z37"/>
    <mergeCell ref="Z28:Z33"/>
    <mergeCell ref="Z15:Z16"/>
    <mergeCell ref="G3:I3"/>
    <mergeCell ref="N3:N4"/>
    <mergeCell ref="Q3:Q4"/>
    <mergeCell ref="R3:R4"/>
    <mergeCell ref="V3:V4"/>
    <mergeCell ref="Z106:Z107"/>
    <mergeCell ref="W3:W4"/>
    <mergeCell ref="X3:X4"/>
    <mergeCell ref="Z117:Z126"/>
    <mergeCell ref="Z187:Z194"/>
    <mergeCell ref="A2:Z2"/>
    <mergeCell ref="Z179:Z184"/>
    <mergeCell ref="Z185:Z186"/>
    <mergeCell ref="Z59:Z67"/>
    <mergeCell ref="Z68:Z77"/>
    <mergeCell ref="M3:M4"/>
    <mergeCell ref="U3:U4"/>
    <mergeCell ref="P3:P4"/>
    <mergeCell ref="E3:E4"/>
    <mergeCell ref="F3:F4"/>
    <mergeCell ref="Y3:Y4"/>
    <mergeCell ref="Z17:Z18"/>
    <mergeCell ref="Z11:Z12"/>
    <mergeCell ref="Z89:Z90"/>
    <mergeCell ref="Z270:Z271"/>
    <mergeCell ref="Z34:Z35"/>
    <mergeCell ref="Z141:Z150"/>
    <mergeCell ref="Z238:Z239"/>
    <mergeCell ref="Z236:Z237"/>
    <mergeCell ref="Z211:Z212"/>
    <mergeCell ref="Z203:Z210"/>
    <mergeCell ref="Z49:Z51"/>
    <mergeCell ref="Z99:Z102"/>
    <mergeCell ref="Z97:Z98"/>
    <mergeCell ref="Z86:Z87"/>
    <mergeCell ref="Z227:Z228"/>
    <mergeCell ref="Z95:Z96"/>
    <mergeCell ref="Z229:Z231"/>
    <mergeCell ref="Z84:Z85"/>
    <mergeCell ref="Z221:Z226"/>
  </mergeCells>
  <phoneticPr fontId="30" type="noConversion"/>
  <printOptions horizontalCentered="1"/>
  <pageMargins left="3.937007874015748E-2" right="0.23622047244094491" top="0.74803149606299213" bottom="0.74803149606299213" header="0.31496062992125984" footer="0.31496062992125984"/>
  <pageSetup paperSize="9" scale="35" fitToHeight="11" orientation="landscape" r:id="rId1"/>
  <headerFooter alignWithMargins="0">
    <oddFooter>&amp;L&amp;"Arial Narrow,обычный"______
Цены указаны со склада в г. Москва, в Рублях РФ.
Возможны изменения в ценах.&amp;CФАСАД Sto OBJ 01102019
&amp;R&amp;"Arial Narrow,полужирный"&amp;16&amp;P / &amp;N</oddFooter>
  </headerFooter>
  <rowBreaks count="1" manualBreakCount="1">
    <brk id="20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4">
              <controlPr defaultSize="0" autoFill="0" autoPict="0" macro="[0]!AddtoOrderForm">
                <anchor moveWithCells="1" sizeWithCells="1">
                  <from>
                    <xdr:col>18</xdr:col>
                    <xdr:colOff>38100</xdr:colOff>
                    <xdr:row>0</xdr:row>
                    <xdr:rowOff>304800</xdr:rowOff>
                  </from>
                  <to>
                    <xdr:col>23</xdr:col>
                    <xdr:colOff>38100</xdr:colOff>
                    <xdr:row>1</xdr:row>
                    <xdr:rowOff>411480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tabColor rgb="FF92D050"/>
  </sheetPr>
  <dimension ref="A1:AK254"/>
  <sheetViews>
    <sheetView showGridLines="0" zoomScale="55" zoomScaleNormal="55" zoomScaleSheetLayoutView="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A4"/>
    </sheetView>
  </sheetViews>
  <sheetFormatPr defaultColWidth="0" defaultRowHeight="0" customHeight="1" zeroHeight="1"/>
  <cols>
    <col min="1" max="1" width="14.5546875" style="181" customWidth="1"/>
    <col min="2" max="2" width="61.44140625" style="180" customWidth="1"/>
    <col min="3" max="3" width="14.44140625" style="178" customWidth="1"/>
    <col min="4" max="4" width="20.5546875" style="179" customWidth="1"/>
    <col min="5" max="5" width="18.5546875" style="179" customWidth="1"/>
    <col min="6" max="6" width="16.6640625" style="179" customWidth="1"/>
    <col min="7" max="7" width="11.44140625" style="359" customWidth="1"/>
    <col min="8" max="8" width="11.88671875" style="360" customWidth="1"/>
    <col min="9" max="9" width="10.88671875" style="360" customWidth="1"/>
    <col min="10" max="10" width="7.44140625" style="177" customWidth="1"/>
    <col min="11" max="11" width="6.44140625" style="176" bestFit="1" customWidth="1"/>
    <col min="12" max="12" width="14.5546875" style="175" customWidth="1"/>
    <col min="13" max="13" width="7.44140625" style="538" customWidth="1"/>
    <col min="14" max="14" width="7" style="538" customWidth="1"/>
    <col min="15" max="15" width="12.109375" style="553" customWidth="1"/>
    <col min="16" max="16" width="14.109375" style="174" customWidth="1"/>
    <col min="17" max="17" width="13.44140625" style="174" customWidth="1"/>
    <col min="18" max="18" width="14.44140625" style="174" customWidth="1"/>
    <col min="19" max="19" width="16" style="174" customWidth="1"/>
    <col min="20" max="20" width="16" style="357" customWidth="1"/>
    <col min="21" max="21" width="15.44140625" style="358" customWidth="1"/>
    <col min="22" max="22" width="15.44140625" style="785" customWidth="1"/>
    <col min="23" max="23" width="15.44140625" style="787" customWidth="1"/>
    <col min="24" max="24" width="9.5546875" style="171" customWidth="1"/>
    <col min="25" max="25" width="8.5546875" style="173" customWidth="1"/>
    <col min="26" max="26" width="11.44140625" style="172" customWidth="1"/>
    <col min="27" max="27" width="12.5546875" style="172" customWidth="1"/>
    <col min="28" max="28" width="12.5546875" style="171" customWidth="1"/>
    <col min="29" max="29" width="51.5546875" style="170" customWidth="1"/>
    <col min="30" max="30" width="8.5546875" style="168" hidden="1" customWidth="1"/>
    <col min="31" max="16384" width="0" style="167" hidden="1"/>
  </cols>
  <sheetData>
    <row r="1" spans="1:36" ht="45.6" customHeight="1">
      <c r="E1" s="391"/>
      <c r="F1" s="391"/>
      <c r="G1" s="390"/>
      <c r="H1" s="392"/>
      <c r="I1" s="392"/>
      <c r="J1" s="393"/>
      <c r="K1" s="376"/>
      <c r="L1" s="394"/>
      <c r="M1" s="377"/>
      <c r="N1" s="377"/>
      <c r="O1" s="548"/>
      <c r="P1" s="378"/>
      <c r="Q1" s="378"/>
      <c r="R1" s="378"/>
      <c r="S1" s="378"/>
      <c r="T1" s="378"/>
      <c r="U1" s="379"/>
      <c r="V1" s="379"/>
      <c r="W1" s="786"/>
    </row>
    <row r="2" spans="1:36" s="295" customFormat="1" ht="51.6" customHeight="1">
      <c r="A2" s="1182" t="s">
        <v>2510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/>
      <c r="Q2" s="1183"/>
      <c r="R2" s="1183"/>
      <c r="S2" s="1183"/>
      <c r="T2" s="1183"/>
      <c r="U2" s="1183"/>
      <c r="V2" s="1183"/>
      <c r="W2" s="1183"/>
      <c r="X2" s="1183"/>
      <c r="Y2" s="1183"/>
      <c r="Z2" s="1183"/>
      <c r="AA2" s="1183"/>
      <c r="AB2" s="1183"/>
      <c r="AC2" s="1183"/>
      <c r="AD2" s="261"/>
    </row>
    <row r="3" spans="1:36" s="295" customFormat="1" ht="48" customHeight="1">
      <c r="A3" s="1184" t="s">
        <v>250</v>
      </c>
      <c r="B3" s="1186" t="s">
        <v>348</v>
      </c>
      <c r="C3" s="1159" t="s">
        <v>1039</v>
      </c>
      <c r="D3" s="1141" t="s">
        <v>1054</v>
      </c>
      <c r="E3" s="1141" t="s">
        <v>1020</v>
      </c>
      <c r="F3" s="1141" t="s">
        <v>1084</v>
      </c>
      <c r="G3" s="1141" t="s">
        <v>1086</v>
      </c>
      <c r="H3" s="1141" t="s">
        <v>1087</v>
      </c>
      <c r="I3" s="1141" t="s">
        <v>1094</v>
      </c>
      <c r="J3" s="1169" t="s">
        <v>373</v>
      </c>
      <c r="K3" s="1169"/>
      <c r="L3" s="1169"/>
      <c r="M3" s="1140" t="s">
        <v>1888</v>
      </c>
      <c r="N3" s="1140"/>
      <c r="O3" s="1140"/>
      <c r="P3" s="1141" t="s">
        <v>1618</v>
      </c>
      <c r="Q3" s="1141" t="s">
        <v>1617</v>
      </c>
      <c r="R3" s="1141" t="s">
        <v>1616</v>
      </c>
      <c r="S3" s="1141" t="s">
        <v>1615</v>
      </c>
      <c r="T3" s="1104" t="s">
        <v>1675</v>
      </c>
      <c r="U3" s="1106" t="s">
        <v>1683</v>
      </c>
      <c r="V3" s="1113" t="s">
        <v>2028</v>
      </c>
      <c r="W3" s="1170" t="s">
        <v>2027</v>
      </c>
      <c r="X3" s="1141" t="s">
        <v>1032</v>
      </c>
      <c r="Y3" s="1141" t="s">
        <v>1033</v>
      </c>
      <c r="Z3" s="1188" t="s">
        <v>1661</v>
      </c>
      <c r="AA3" s="1188" t="s">
        <v>1660</v>
      </c>
      <c r="AB3" s="1141" t="s">
        <v>1605</v>
      </c>
      <c r="AC3" s="1190" t="s">
        <v>481</v>
      </c>
      <c r="AD3" s="261"/>
    </row>
    <row r="4" spans="1:36" s="295" customFormat="1" ht="51" customHeight="1">
      <c r="A4" s="1185"/>
      <c r="B4" s="1187"/>
      <c r="C4" s="1160"/>
      <c r="D4" s="1142"/>
      <c r="E4" s="1142"/>
      <c r="F4" s="1142"/>
      <c r="G4" s="1142"/>
      <c r="H4" s="1142"/>
      <c r="I4" s="1142"/>
      <c r="J4" s="297" t="s">
        <v>506</v>
      </c>
      <c r="K4" s="296" t="s">
        <v>507</v>
      </c>
      <c r="L4" s="296" t="s">
        <v>508</v>
      </c>
      <c r="M4" s="495" t="s">
        <v>1022</v>
      </c>
      <c r="N4" s="495" t="s">
        <v>1023</v>
      </c>
      <c r="O4" s="549" t="s">
        <v>1254</v>
      </c>
      <c r="P4" s="1142"/>
      <c r="Q4" s="1142"/>
      <c r="R4" s="1142"/>
      <c r="S4" s="1142"/>
      <c r="T4" s="1105"/>
      <c r="U4" s="1107"/>
      <c r="V4" s="1114"/>
      <c r="W4" s="1171"/>
      <c r="X4" s="1142"/>
      <c r="Y4" s="1142"/>
      <c r="Z4" s="1189"/>
      <c r="AA4" s="1189"/>
      <c r="AB4" s="1142"/>
      <c r="AC4" s="1191"/>
      <c r="AD4" s="261"/>
    </row>
    <row r="5" spans="1:36" s="245" customFormat="1" ht="37.5" customHeight="1">
      <c r="A5" s="258" t="s">
        <v>638</v>
      </c>
      <c r="B5" s="257" t="s">
        <v>635</v>
      </c>
      <c r="C5" s="274" t="s">
        <v>1040</v>
      </c>
      <c r="D5" s="256" t="s">
        <v>1085</v>
      </c>
      <c r="E5" s="256" t="s">
        <v>1021</v>
      </c>
      <c r="F5" s="256" t="s">
        <v>1026</v>
      </c>
      <c r="G5" s="203" t="s">
        <v>1044</v>
      </c>
      <c r="H5" s="211" t="s">
        <v>1044</v>
      </c>
      <c r="I5" s="211" t="s">
        <v>1044</v>
      </c>
      <c r="J5" s="273">
        <v>20</v>
      </c>
      <c r="K5" s="272" t="s">
        <v>636</v>
      </c>
      <c r="L5" s="262" t="s">
        <v>637</v>
      </c>
      <c r="M5" s="539">
        <v>0.1</v>
      </c>
      <c r="N5" s="539">
        <v>0.4</v>
      </c>
      <c r="O5" s="550" t="s">
        <v>1042</v>
      </c>
      <c r="P5" s="485">
        <f>VLOOKUP($A5,'Изменение прайс-листа'!$A$2:$E$798,4,FALSE)</f>
        <v>620</v>
      </c>
      <c r="Q5" s="467">
        <f>P5*1.2</f>
        <v>744</v>
      </c>
      <c r="R5" s="467">
        <f>Q5*M5</f>
        <v>74.400000000000006</v>
      </c>
      <c r="S5" s="398">
        <f>Q5*J5</f>
        <v>14880</v>
      </c>
      <c r="T5" s="107"/>
      <c r="U5" s="121">
        <f>T5*S5</f>
        <v>0</v>
      </c>
      <c r="V5" s="783">
        <f>ROUNDUP(AA5/Z5*T5,0)</f>
        <v>0</v>
      </c>
      <c r="W5" s="784">
        <f>T5/Z5</f>
        <v>0</v>
      </c>
      <c r="X5" s="224" t="s">
        <v>1034</v>
      </c>
      <c r="Y5" s="223"/>
      <c r="Z5" s="222">
        <v>24</v>
      </c>
      <c r="AA5" s="222">
        <v>498.72</v>
      </c>
      <c r="AB5" s="221">
        <v>792</v>
      </c>
      <c r="AC5" s="1143" t="s">
        <v>225</v>
      </c>
      <c r="AD5" s="168"/>
      <c r="AF5" s="207"/>
      <c r="AG5" s="208"/>
      <c r="AH5" s="207"/>
      <c r="AI5" s="12"/>
    </row>
    <row r="6" spans="1:36" s="245" customFormat="1" ht="35.4" customHeight="1">
      <c r="A6" s="258" t="s">
        <v>634</v>
      </c>
      <c r="B6" s="257" t="s">
        <v>635</v>
      </c>
      <c r="C6" s="274" t="s">
        <v>1040</v>
      </c>
      <c r="D6" s="256" t="s">
        <v>1085</v>
      </c>
      <c r="E6" s="256" t="s">
        <v>1021</v>
      </c>
      <c r="F6" s="256" t="s">
        <v>1026</v>
      </c>
      <c r="G6" s="203" t="s">
        <v>1044</v>
      </c>
      <c r="H6" s="211" t="s">
        <v>1044</v>
      </c>
      <c r="I6" s="211" t="s">
        <v>1044</v>
      </c>
      <c r="J6" s="273">
        <v>10</v>
      </c>
      <c r="K6" s="272" t="s">
        <v>636</v>
      </c>
      <c r="L6" s="262" t="s">
        <v>637</v>
      </c>
      <c r="M6" s="539">
        <v>0.1</v>
      </c>
      <c r="N6" s="539">
        <v>0.4</v>
      </c>
      <c r="O6" s="550" t="s">
        <v>1042</v>
      </c>
      <c r="P6" s="485">
        <f>VLOOKUP($A6,'Изменение прайс-листа'!$A$2:$E$798,4,FALSE)</f>
        <v>612</v>
      </c>
      <c r="Q6" s="467">
        <f>P6*1.2</f>
        <v>734.4</v>
      </c>
      <c r="R6" s="467">
        <f>Q6*M6</f>
        <v>73.44</v>
      </c>
      <c r="S6" s="398">
        <f>Q6*J6</f>
        <v>7344</v>
      </c>
      <c r="T6" s="107"/>
      <c r="U6" s="121">
        <f>T6*S6</f>
        <v>0</v>
      </c>
      <c r="V6" s="783">
        <f t="shared" ref="V6:V69" si="0">ROUNDUP(AA6/Z6*T6,0)</f>
        <v>0</v>
      </c>
      <c r="W6" s="784">
        <f>T6/Z6</f>
        <v>0</v>
      </c>
      <c r="X6" s="683" t="s">
        <v>1034</v>
      </c>
      <c r="Y6" s="223"/>
      <c r="Z6" s="222">
        <v>60</v>
      </c>
      <c r="AA6" s="222">
        <v>623.40000000000009</v>
      </c>
      <c r="AB6" s="221">
        <v>1740</v>
      </c>
      <c r="AC6" s="1145"/>
      <c r="AD6" s="168"/>
      <c r="AF6" s="207"/>
      <c r="AG6" s="208"/>
      <c r="AH6" s="207"/>
      <c r="AI6" s="12"/>
    </row>
    <row r="7" spans="1:36" ht="83.4" customHeight="1">
      <c r="A7" s="294" t="s">
        <v>1092</v>
      </c>
      <c r="B7" s="293" t="s">
        <v>1093</v>
      </c>
      <c r="C7" s="291" t="s">
        <v>1040</v>
      </c>
      <c r="D7" s="292" t="s">
        <v>1085</v>
      </c>
      <c r="E7" s="292" t="s">
        <v>1021</v>
      </c>
      <c r="F7" s="292" t="s">
        <v>1026</v>
      </c>
      <c r="G7" s="361" t="s">
        <v>1044</v>
      </c>
      <c r="H7" s="362" t="s">
        <v>1044</v>
      </c>
      <c r="I7" s="362" t="s">
        <v>1044</v>
      </c>
      <c r="J7" s="290" t="s">
        <v>478</v>
      </c>
      <c r="K7" s="289" t="s">
        <v>636</v>
      </c>
      <c r="L7" s="288" t="s">
        <v>441</v>
      </c>
      <c r="M7" s="540">
        <v>0.1</v>
      </c>
      <c r="N7" s="540">
        <v>0.3</v>
      </c>
      <c r="O7" s="551" t="s">
        <v>1042</v>
      </c>
      <c r="P7" s="485">
        <f>VLOOKUP($A7,'Изменение прайс-листа'!$A$2:$E$798,4,FALSE)</f>
        <v>740</v>
      </c>
      <c r="Q7" s="468">
        <f t="shared" ref="Q7:Q148" si="1">P7*1.2</f>
        <v>888</v>
      </c>
      <c r="R7" s="468">
        <f t="shared" ref="R7:R148" si="2">Q7*M7</f>
        <v>88.800000000000011</v>
      </c>
      <c r="S7" s="399">
        <f t="shared" ref="S7:S148" si="3">Q7*J7</f>
        <v>13320</v>
      </c>
      <c r="T7" s="147"/>
      <c r="U7" s="148">
        <f t="shared" ref="U7:U149" si="4">T7*S7</f>
        <v>0</v>
      </c>
      <c r="V7" s="783">
        <f t="shared" si="0"/>
        <v>0</v>
      </c>
      <c r="W7" s="784">
        <f t="shared" ref="W7:W69" si="5">T7/Z7</f>
        <v>0</v>
      </c>
      <c r="X7" s="683" t="s">
        <v>1034</v>
      </c>
      <c r="Y7" s="683" t="s">
        <v>1034</v>
      </c>
      <c r="Z7" s="287">
        <v>24</v>
      </c>
      <c r="AA7" s="287">
        <v>439.20000000000005</v>
      </c>
      <c r="AB7" s="286">
        <v>792</v>
      </c>
      <c r="AC7" s="285" t="s">
        <v>1856</v>
      </c>
      <c r="AF7" s="207"/>
      <c r="AG7" s="208"/>
      <c r="AH7" s="207"/>
      <c r="AI7" s="12"/>
    </row>
    <row r="8" spans="1:36" ht="76.5" customHeight="1">
      <c r="A8" s="220" t="s">
        <v>1696</v>
      </c>
      <c r="B8" s="219" t="s">
        <v>1697</v>
      </c>
      <c r="C8" s="214" t="s">
        <v>1040</v>
      </c>
      <c r="D8" s="213" t="s">
        <v>1019</v>
      </c>
      <c r="E8" s="213" t="s">
        <v>1021</v>
      </c>
      <c r="F8" s="213" t="s">
        <v>1028</v>
      </c>
      <c r="G8" s="203" t="s">
        <v>1044</v>
      </c>
      <c r="H8" s="211" t="s">
        <v>1044</v>
      </c>
      <c r="I8" s="211" t="s">
        <v>1044</v>
      </c>
      <c r="J8" s="218">
        <v>15</v>
      </c>
      <c r="K8" s="217" t="s">
        <v>636</v>
      </c>
      <c r="L8" s="216" t="s">
        <v>441</v>
      </c>
      <c r="M8" s="541">
        <v>0.1</v>
      </c>
      <c r="N8" s="541">
        <v>0.2</v>
      </c>
      <c r="O8" s="550" t="s">
        <v>1042</v>
      </c>
      <c r="P8" s="485">
        <f>VLOOKUP($A8,'Изменение прайс-листа'!$A$2:$E$798,4,FALSE)</f>
        <v>720</v>
      </c>
      <c r="Q8" s="467">
        <f t="shared" si="1"/>
        <v>864</v>
      </c>
      <c r="R8" s="467">
        <f t="shared" si="2"/>
        <v>86.4</v>
      </c>
      <c r="S8" s="398">
        <f t="shared" si="3"/>
        <v>12960</v>
      </c>
      <c r="T8" s="107"/>
      <c r="U8" s="121">
        <f t="shared" si="4"/>
        <v>0</v>
      </c>
      <c r="V8" s="783">
        <f t="shared" si="0"/>
        <v>0</v>
      </c>
      <c r="W8" s="784">
        <f t="shared" si="5"/>
        <v>0</v>
      </c>
      <c r="X8" s="683" t="s">
        <v>1034</v>
      </c>
      <c r="Y8" s="683" t="s">
        <v>1034</v>
      </c>
      <c r="Z8" s="222">
        <v>24</v>
      </c>
      <c r="AA8" s="222">
        <v>439.20000000000005</v>
      </c>
      <c r="AB8" s="221">
        <v>792</v>
      </c>
      <c r="AC8" s="561" t="s">
        <v>2013</v>
      </c>
      <c r="AF8" s="207"/>
      <c r="AG8" s="208"/>
      <c r="AH8" s="207"/>
      <c r="AI8" s="12"/>
    </row>
    <row r="9" spans="1:36" ht="75" customHeight="1">
      <c r="A9" s="220" t="s">
        <v>959</v>
      </c>
      <c r="B9" s="219" t="s">
        <v>960</v>
      </c>
      <c r="C9" s="214" t="s">
        <v>1041</v>
      </c>
      <c r="D9" s="213" t="s">
        <v>1019</v>
      </c>
      <c r="E9" s="213" t="s">
        <v>1021</v>
      </c>
      <c r="F9" s="213" t="s">
        <v>1026</v>
      </c>
      <c r="G9" s="203" t="s">
        <v>1044</v>
      </c>
      <c r="H9" s="211" t="s">
        <v>1044</v>
      </c>
      <c r="I9" s="211" t="s">
        <v>1044</v>
      </c>
      <c r="J9" s="218" t="s">
        <v>98</v>
      </c>
      <c r="K9" s="217" t="s">
        <v>636</v>
      </c>
      <c r="L9" s="216" t="s">
        <v>637</v>
      </c>
      <c r="M9" s="541">
        <v>0.02</v>
      </c>
      <c r="N9" s="541">
        <v>0.08</v>
      </c>
      <c r="O9" s="550" t="s">
        <v>1042</v>
      </c>
      <c r="P9" s="485">
        <f>VLOOKUP($A9,'Изменение прайс-листа'!$A$2:$E$798,4,FALSE)</f>
        <v>566</v>
      </c>
      <c r="Q9" s="467">
        <f>P9*1.2</f>
        <v>679.19999999999993</v>
      </c>
      <c r="R9" s="467">
        <f>Q9*M9</f>
        <v>13.584</v>
      </c>
      <c r="S9" s="398">
        <f>Q9*J9</f>
        <v>3395.9999999999995</v>
      </c>
      <c r="T9" s="107"/>
      <c r="U9" s="121">
        <f>T9*S9</f>
        <v>0</v>
      </c>
      <c r="V9" s="783">
        <f t="shared" si="0"/>
        <v>0</v>
      </c>
      <c r="W9" s="784">
        <f t="shared" si="5"/>
        <v>0</v>
      </c>
      <c r="X9" s="224" t="s">
        <v>1034</v>
      </c>
      <c r="Y9" s="224" t="s">
        <v>1034</v>
      </c>
      <c r="Z9" s="222">
        <v>96</v>
      </c>
      <c r="AA9" s="222">
        <v>498.72</v>
      </c>
      <c r="AB9" s="221">
        <v>3168</v>
      </c>
      <c r="AC9" s="557" t="s">
        <v>961</v>
      </c>
      <c r="AF9" s="207"/>
      <c r="AG9" s="208"/>
      <c r="AH9" s="207"/>
      <c r="AI9" s="12"/>
    </row>
    <row r="10" spans="1:36" ht="46.8">
      <c r="A10" s="284" t="s">
        <v>437</v>
      </c>
      <c r="B10" s="283" t="s">
        <v>438</v>
      </c>
      <c r="C10" s="282" t="s">
        <v>1040</v>
      </c>
      <c r="D10" s="281" t="s">
        <v>1019</v>
      </c>
      <c r="E10" s="281" t="s">
        <v>1021</v>
      </c>
      <c r="F10" s="281" t="s">
        <v>1028</v>
      </c>
      <c r="G10" s="282" t="s">
        <v>1044</v>
      </c>
      <c r="H10" s="363" t="s">
        <v>1044</v>
      </c>
      <c r="I10" s="363" t="s">
        <v>1044</v>
      </c>
      <c r="J10" s="280" t="s">
        <v>170</v>
      </c>
      <c r="K10" s="279" t="s">
        <v>636</v>
      </c>
      <c r="L10" s="278" t="s">
        <v>360</v>
      </c>
      <c r="M10" s="542">
        <v>0.15</v>
      </c>
      <c r="N10" s="542">
        <v>0.6</v>
      </c>
      <c r="O10" s="552" t="s">
        <v>1042</v>
      </c>
      <c r="P10" s="485">
        <f>VLOOKUP($A10,'Изменение прайс-листа'!$A$2:$E$798,4,FALSE)</f>
        <v>584</v>
      </c>
      <c r="Q10" s="469">
        <f t="shared" si="1"/>
        <v>700.8</v>
      </c>
      <c r="R10" s="469">
        <f t="shared" si="2"/>
        <v>105.11999999999999</v>
      </c>
      <c r="S10" s="400">
        <f t="shared" si="3"/>
        <v>7008</v>
      </c>
      <c r="T10" s="162"/>
      <c r="U10" s="163">
        <f t="shared" si="4"/>
        <v>0</v>
      </c>
      <c r="V10" s="783">
        <f t="shared" si="0"/>
        <v>0</v>
      </c>
      <c r="W10" s="784">
        <f t="shared" si="5"/>
        <v>0</v>
      </c>
      <c r="X10" s="224"/>
      <c r="Y10" s="224"/>
      <c r="Z10" s="276">
        <v>60</v>
      </c>
      <c r="AA10" s="276">
        <v>653.40000000000009</v>
      </c>
      <c r="AB10" s="275">
        <v>1680</v>
      </c>
      <c r="AC10" s="493" t="s">
        <v>611</v>
      </c>
      <c r="AF10" s="207"/>
      <c r="AG10" s="208"/>
      <c r="AH10" s="207"/>
      <c r="AI10" s="12"/>
    </row>
    <row r="11" spans="1:36" ht="36">
      <c r="A11" s="271" t="s">
        <v>778</v>
      </c>
      <c r="B11" s="270" t="s">
        <v>327</v>
      </c>
      <c r="C11" s="268" t="s">
        <v>1040</v>
      </c>
      <c r="D11" s="269" t="s">
        <v>1019</v>
      </c>
      <c r="E11" s="269" t="s">
        <v>1053</v>
      </c>
      <c r="F11" s="269" t="s">
        <v>1026</v>
      </c>
      <c r="G11" s="268" t="s">
        <v>1044</v>
      </c>
      <c r="H11" s="267" t="s">
        <v>1044</v>
      </c>
      <c r="I11" s="267" t="s">
        <v>1044</v>
      </c>
      <c r="J11" s="266">
        <v>15</v>
      </c>
      <c r="K11" s="265" t="s">
        <v>636</v>
      </c>
      <c r="L11" s="264" t="s">
        <v>441</v>
      </c>
      <c r="M11" s="544">
        <v>0.2</v>
      </c>
      <c r="N11" s="544">
        <v>0.3</v>
      </c>
      <c r="O11" s="554" t="s">
        <v>1042</v>
      </c>
      <c r="P11" s="485">
        <f>VLOOKUP($A11,'Изменение прайс-листа'!$A$2:$E$798,4,FALSE)</f>
        <v>1062</v>
      </c>
      <c r="Q11" s="467">
        <f t="shared" si="1"/>
        <v>1274.3999999999999</v>
      </c>
      <c r="R11" s="467">
        <f t="shared" si="2"/>
        <v>254.88</v>
      </c>
      <c r="S11" s="398">
        <f t="shared" si="3"/>
        <v>19115.999999999996</v>
      </c>
      <c r="T11" s="107"/>
      <c r="U11" s="121">
        <f t="shared" si="4"/>
        <v>0</v>
      </c>
      <c r="V11" s="783">
        <f t="shared" si="0"/>
        <v>0</v>
      </c>
      <c r="W11" s="784">
        <f t="shared" si="5"/>
        <v>0</v>
      </c>
      <c r="X11" s="224" t="s">
        <v>1034</v>
      </c>
      <c r="Y11" s="224" t="s">
        <v>1034</v>
      </c>
      <c r="Z11" s="222">
        <v>24</v>
      </c>
      <c r="AA11" s="222">
        <v>519.84</v>
      </c>
      <c r="AB11" s="221">
        <v>792</v>
      </c>
      <c r="AC11" s="1143" t="s">
        <v>488</v>
      </c>
      <c r="AF11" s="207"/>
      <c r="AG11" s="208"/>
      <c r="AH11" s="207"/>
      <c r="AI11" s="12"/>
    </row>
    <row r="12" spans="1:36" s="263" customFormat="1" ht="35.1" customHeight="1">
      <c r="A12" s="271" t="s">
        <v>779</v>
      </c>
      <c r="B12" s="270" t="s">
        <v>328</v>
      </c>
      <c r="C12" s="268" t="s">
        <v>1040</v>
      </c>
      <c r="D12" s="269" t="s">
        <v>1019</v>
      </c>
      <c r="E12" s="269" t="s">
        <v>1053</v>
      </c>
      <c r="F12" s="269" t="s">
        <v>1026</v>
      </c>
      <c r="G12" s="268" t="s">
        <v>1044</v>
      </c>
      <c r="H12" s="267" t="s">
        <v>1044</v>
      </c>
      <c r="I12" s="267" t="s">
        <v>1044</v>
      </c>
      <c r="J12" s="266">
        <v>15</v>
      </c>
      <c r="K12" s="265" t="s">
        <v>636</v>
      </c>
      <c r="L12" s="264" t="s">
        <v>441</v>
      </c>
      <c r="M12" s="544">
        <v>0.2</v>
      </c>
      <c r="N12" s="544">
        <v>0.3</v>
      </c>
      <c r="O12" s="554" t="s">
        <v>1042</v>
      </c>
      <c r="P12" s="628">
        <f>P11+'7. Надбавки'!$C$6</f>
        <v>1136</v>
      </c>
      <c r="Q12" s="467">
        <f t="shared" si="1"/>
        <v>1363.2</v>
      </c>
      <c r="R12" s="467">
        <f t="shared" si="2"/>
        <v>272.64000000000004</v>
      </c>
      <c r="S12" s="398">
        <f t="shared" si="3"/>
        <v>20448</v>
      </c>
      <c r="T12" s="463"/>
      <c r="U12" s="121">
        <f t="shared" si="4"/>
        <v>0</v>
      </c>
      <c r="V12" s="783">
        <f t="shared" si="0"/>
        <v>0</v>
      </c>
      <c r="W12" s="784">
        <f t="shared" si="5"/>
        <v>0</v>
      </c>
      <c r="X12" s="221"/>
      <c r="Y12" s="223"/>
      <c r="Z12" s="222">
        <v>24</v>
      </c>
      <c r="AA12" s="222">
        <v>519.84</v>
      </c>
      <c r="AB12" s="221">
        <v>792</v>
      </c>
      <c r="AC12" s="1145"/>
      <c r="AD12" s="168"/>
      <c r="AF12" s="207"/>
      <c r="AG12" s="208"/>
      <c r="AH12" s="207"/>
      <c r="AI12" s="12"/>
    </row>
    <row r="13" spans="1:36" s="259" customFormat="1" ht="35.1" customHeight="1">
      <c r="A13" s="220" t="s">
        <v>442</v>
      </c>
      <c r="B13" s="219" t="s">
        <v>443</v>
      </c>
      <c r="C13" s="214" t="s">
        <v>1040</v>
      </c>
      <c r="D13" s="213" t="s">
        <v>1019</v>
      </c>
      <c r="E13" s="213" t="s">
        <v>1024</v>
      </c>
      <c r="F13" s="213" t="s">
        <v>1026</v>
      </c>
      <c r="G13" s="203" t="s">
        <v>1044</v>
      </c>
      <c r="H13" s="211" t="s">
        <v>1044</v>
      </c>
      <c r="I13" s="211" t="s">
        <v>1044</v>
      </c>
      <c r="J13" s="218">
        <v>5</v>
      </c>
      <c r="K13" s="217" t="s">
        <v>636</v>
      </c>
      <c r="L13" s="216" t="s">
        <v>441</v>
      </c>
      <c r="M13" s="541">
        <v>0.1</v>
      </c>
      <c r="N13" s="539">
        <v>0.4</v>
      </c>
      <c r="O13" s="550" t="s">
        <v>1042</v>
      </c>
      <c r="P13" s="485">
        <f>VLOOKUP($A13,'Изменение прайс-листа'!$A$2:$E$798,4,FALSE)</f>
        <v>2110</v>
      </c>
      <c r="Q13" s="467">
        <f t="shared" si="1"/>
        <v>2532</v>
      </c>
      <c r="R13" s="467">
        <f t="shared" si="2"/>
        <v>253.20000000000002</v>
      </c>
      <c r="S13" s="398">
        <f t="shared" si="3"/>
        <v>12660</v>
      </c>
      <c r="T13" s="107"/>
      <c r="U13" s="121">
        <f t="shared" si="4"/>
        <v>0</v>
      </c>
      <c r="V13" s="783">
        <f t="shared" si="0"/>
        <v>0</v>
      </c>
      <c r="W13" s="784">
        <f t="shared" si="5"/>
        <v>0</v>
      </c>
      <c r="X13" s="224" t="s">
        <v>1034</v>
      </c>
      <c r="Y13" s="224"/>
      <c r="Z13" s="222">
        <v>60</v>
      </c>
      <c r="AA13" s="222">
        <v>367.8</v>
      </c>
      <c r="AB13" s="221">
        <v>1980</v>
      </c>
      <c r="AC13" s="723" t="s">
        <v>475</v>
      </c>
      <c r="AD13" s="261"/>
      <c r="AF13" s="207"/>
      <c r="AG13" s="208"/>
      <c r="AH13" s="207"/>
      <c r="AI13" s="12"/>
      <c r="AJ13" s="260"/>
    </row>
    <row r="14" spans="1:36" s="259" customFormat="1" ht="35.1" customHeight="1">
      <c r="A14" s="220" t="s">
        <v>439</v>
      </c>
      <c r="B14" s="219" t="s">
        <v>440</v>
      </c>
      <c r="C14" s="214" t="s">
        <v>1040</v>
      </c>
      <c r="D14" s="213" t="s">
        <v>1019</v>
      </c>
      <c r="E14" s="213" t="s">
        <v>1024</v>
      </c>
      <c r="F14" s="213" t="s">
        <v>1029</v>
      </c>
      <c r="G14" s="203" t="s">
        <v>1044</v>
      </c>
      <c r="H14" s="211" t="s">
        <v>1044</v>
      </c>
      <c r="I14" s="211" t="s">
        <v>1044</v>
      </c>
      <c r="J14" s="218">
        <v>12.5</v>
      </c>
      <c r="K14" s="217" t="s">
        <v>636</v>
      </c>
      <c r="L14" s="216" t="s">
        <v>441</v>
      </c>
      <c r="M14" s="541">
        <v>0.13</v>
      </c>
      <c r="N14" s="539">
        <v>0.15</v>
      </c>
      <c r="O14" s="550" t="s">
        <v>1042</v>
      </c>
      <c r="P14" s="485">
        <f>VLOOKUP($A14,'Изменение прайс-листа'!$A$2:$E$798,4,FALSE)</f>
        <v>3306</v>
      </c>
      <c r="Q14" s="467">
        <f t="shared" si="1"/>
        <v>3967.2</v>
      </c>
      <c r="R14" s="467">
        <f t="shared" si="2"/>
        <v>515.73599999999999</v>
      </c>
      <c r="S14" s="398">
        <f t="shared" si="3"/>
        <v>49590</v>
      </c>
      <c r="T14" s="107"/>
      <c r="U14" s="121">
        <f t="shared" si="4"/>
        <v>0</v>
      </c>
      <c r="V14" s="783">
        <f t="shared" si="0"/>
        <v>0</v>
      </c>
      <c r="W14" s="784">
        <f t="shared" si="5"/>
        <v>0</v>
      </c>
      <c r="X14" s="224"/>
      <c r="Y14" s="224"/>
      <c r="Z14" s="222">
        <v>24</v>
      </c>
      <c r="AA14" s="222">
        <v>454.20000000000005</v>
      </c>
      <c r="AB14" s="221">
        <v>792</v>
      </c>
      <c r="AC14" s="560" t="s">
        <v>92</v>
      </c>
      <c r="AD14" s="261"/>
      <c r="AF14" s="207"/>
      <c r="AG14" s="208"/>
      <c r="AH14" s="207"/>
      <c r="AI14" s="12"/>
      <c r="AJ14" s="260"/>
    </row>
    <row r="15" spans="1:36" s="238" customFormat="1" ht="38.25" customHeight="1">
      <c r="A15" s="220" t="s">
        <v>838</v>
      </c>
      <c r="B15" s="219" t="s">
        <v>241</v>
      </c>
      <c r="C15" s="214" t="s">
        <v>1040</v>
      </c>
      <c r="D15" s="253" t="s">
        <v>1085</v>
      </c>
      <c r="E15" s="213" t="s">
        <v>1053</v>
      </c>
      <c r="F15" s="213" t="s">
        <v>1026</v>
      </c>
      <c r="G15" s="203" t="s">
        <v>1044</v>
      </c>
      <c r="H15" s="211" t="s">
        <v>1044</v>
      </c>
      <c r="I15" s="211" t="s">
        <v>1044</v>
      </c>
      <c r="J15" s="218">
        <v>25</v>
      </c>
      <c r="K15" s="217" t="s">
        <v>447</v>
      </c>
      <c r="L15" s="216" t="s">
        <v>441</v>
      </c>
      <c r="M15" s="541">
        <v>0.18</v>
      </c>
      <c r="N15" s="541">
        <v>0.32</v>
      </c>
      <c r="O15" s="550" t="s">
        <v>1038</v>
      </c>
      <c r="P15" s="485">
        <f>VLOOKUP($A15,'Изменение прайс-листа'!$A$2:$E$798,4,FALSE)</f>
        <v>640</v>
      </c>
      <c r="Q15" s="467">
        <f t="shared" si="1"/>
        <v>768</v>
      </c>
      <c r="R15" s="467">
        <f t="shared" si="2"/>
        <v>138.24</v>
      </c>
      <c r="S15" s="398">
        <f t="shared" si="3"/>
        <v>19200</v>
      </c>
      <c r="T15" s="107"/>
      <c r="U15" s="121">
        <f t="shared" si="4"/>
        <v>0</v>
      </c>
      <c r="V15" s="783">
        <f t="shared" si="0"/>
        <v>0</v>
      </c>
      <c r="W15" s="784">
        <f t="shared" si="5"/>
        <v>0</v>
      </c>
      <c r="X15" s="224"/>
      <c r="Y15" s="223"/>
      <c r="Z15" s="222">
        <v>24</v>
      </c>
      <c r="AA15" s="222">
        <v>616.20000000000005</v>
      </c>
      <c r="AB15" s="221">
        <v>696</v>
      </c>
      <c r="AC15" s="1143" t="s">
        <v>351</v>
      </c>
      <c r="AD15" s="255"/>
      <c r="AE15" s="254"/>
      <c r="AF15" s="207"/>
      <c r="AG15" s="208"/>
      <c r="AH15" s="207"/>
      <c r="AI15" s="12"/>
    </row>
    <row r="16" spans="1:36" s="229" customFormat="1" ht="39.75" customHeight="1">
      <c r="A16" s="220" t="s">
        <v>330</v>
      </c>
      <c r="B16" s="219" t="s">
        <v>253</v>
      </c>
      <c r="C16" s="214" t="s">
        <v>1040</v>
      </c>
      <c r="D16" s="253" t="s">
        <v>1085</v>
      </c>
      <c r="E16" s="213" t="s">
        <v>1053</v>
      </c>
      <c r="F16" s="213" t="s">
        <v>1026</v>
      </c>
      <c r="G16" s="203" t="s">
        <v>1044</v>
      </c>
      <c r="H16" s="211" t="s">
        <v>1044</v>
      </c>
      <c r="I16" s="211" t="s">
        <v>1044</v>
      </c>
      <c r="J16" s="218">
        <v>25</v>
      </c>
      <c r="K16" s="217" t="s">
        <v>447</v>
      </c>
      <c r="L16" s="216" t="s">
        <v>441</v>
      </c>
      <c r="M16" s="541">
        <v>0.18</v>
      </c>
      <c r="N16" s="541">
        <v>0.32</v>
      </c>
      <c r="O16" s="550" t="s">
        <v>1038</v>
      </c>
      <c r="P16" s="628">
        <f>P15+'7. Надбавки'!$C$5</f>
        <v>686</v>
      </c>
      <c r="Q16" s="467">
        <f t="shared" si="1"/>
        <v>823.19999999999993</v>
      </c>
      <c r="R16" s="467">
        <f t="shared" si="2"/>
        <v>148.17599999999999</v>
      </c>
      <c r="S16" s="398">
        <f t="shared" si="3"/>
        <v>20580</v>
      </c>
      <c r="T16" s="463"/>
      <c r="U16" s="121">
        <f t="shared" si="4"/>
        <v>0</v>
      </c>
      <c r="V16" s="783">
        <f t="shared" si="0"/>
        <v>0</v>
      </c>
      <c r="W16" s="784">
        <f t="shared" si="5"/>
        <v>0</v>
      </c>
      <c r="X16" s="224"/>
      <c r="Y16" s="223"/>
      <c r="Z16" s="222">
        <v>24</v>
      </c>
      <c r="AA16" s="222">
        <v>616.20000000000005</v>
      </c>
      <c r="AB16" s="221">
        <v>696</v>
      </c>
      <c r="AC16" s="1144"/>
      <c r="AD16" s="255"/>
      <c r="AE16" s="254"/>
      <c r="AF16" s="207"/>
      <c r="AG16" s="208"/>
      <c r="AH16" s="207"/>
      <c r="AI16" s="12"/>
    </row>
    <row r="17" spans="1:35" ht="35.1" customHeight="1">
      <c r="A17" s="220" t="s">
        <v>329</v>
      </c>
      <c r="B17" s="219" t="s">
        <v>241</v>
      </c>
      <c r="C17" s="214" t="s">
        <v>1040</v>
      </c>
      <c r="D17" s="253" t="s">
        <v>1085</v>
      </c>
      <c r="E17" s="213" t="s">
        <v>1053</v>
      </c>
      <c r="F17" s="213" t="s">
        <v>1026</v>
      </c>
      <c r="G17" s="203" t="s">
        <v>1044</v>
      </c>
      <c r="H17" s="211" t="s">
        <v>1044</v>
      </c>
      <c r="I17" s="211" t="s">
        <v>1044</v>
      </c>
      <c r="J17" s="218">
        <v>8</v>
      </c>
      <c r="K17" s="217" t="s">
        <v>447</v>
      </c>
      <c r="L17" s="216" t="s">
        <v>441</v>
      </c>
      <c r="M17" s="541">
        <v>0.18</v>
      </c>
      <c r="N17" s="541">
        <v>0.32</v>
      </c>
      <c r="O17" s="550" t="s">
        <v>1038</v>
      </c>
      <c r="P17" s="485">
        <f>VLOOKUP($A17,'Изменение прайс-листа'!$A$2:$E$798,4,FALSE)</f>
        <v>810</v>
      </c>
      <c r="Q17" s="467">
        <f t="shared" si="1"/>
        <v>972</v>
      </c>
      <c r="R17" s="467">
        <f t="shared" si="2"/>
        <v>174.95999999999998</v>
      </c>
      <c r="S17" s="398">
        <f t="shared" si="3"/>
        <v>7776</v>
      </c>
      <c r="T17" s="107"/>
      <c r="U17" s="121">
        <f t="shared" si="4"/>
        <v>0</v>
      </c>
      <c r="V17" s="783">
        <f t="shared" si="0"/>
        <v>0</v>
      </c>
      <c r="W17" s="784">
        <f t="shared" si="5"/>
        <v>0</v>
      </c>
      <c r="X17" s="224"/>
      <c r="Y17" s="223"/>
      <c r="Z17" s="222">
        <v>60</v>
      </c>
      <c r="AA17" s="222">
        <v>495.36</v>
      </c>
      <c r="AB17" s="221">
        <v>1980</v>
      </c>
      <c r="AC17" s="1144"/>
      <c r="AD17" s="255"/>
      <c r="AE17" s="254"/>
      <c r="AF17" s="207"/>
      <c r="AG17" s="208"/>
      <c r="AH17" s="207"/>
      <c r="AI17" s="12"/>
    </row>
    <row r="18" spans="1:35" s="245" customFormat="1" ht="35.1" customHeight="1">
      <c r="A18" s="220" t="s">
        <v>331</v>
      </c>
      <c r="B18" s="219" t="s">
        <v>135</v>
      </c>
      <c r="C18" s="214" t="s">
        <v>1040</v>
      </c>
      <c r="D18" s="253" t="s">
        <v>1085</v>
      </c>
      <c r="E18" s="213" t="s">
        <v>1053</v>
      </c>
      <c r="F18" s="213" t="s">
        <v>1026</v>
      </c>
      <c r="G18" s="203" t="s">
        <v>1044</v>
      </c>
      <c r="H18" s="211" t="s">
        <v>1044</v>
      </c>
      <c r="I18" s="211" t="s">
        <v>1044</v>
      </c>
      <c r="J18" s="218">
        <v>8</v>
      </c>
      <c r="K18" s="217" t="s">
        <v>447</v>
      </c>
      <c r="L18" s="216" t="s">
        <v>441</v>
      </c>
      <c r="M18" s="541">
        <v>0.18</v>
      </c>
      <c r="N18" s="541">
        <v>0.32</v>
      </c>
      <c r="O18" s="550" t="s">
        <v>1038</v>
      </c>
      <c r="P18" s="485">
        <f>P17+'7. Надбавки'!$C$5</f>
        <v>856</v>
      </c>
      <c r="Q18" s="467">
        <f t="shared" si="1"/>
        <v>1027.2</v>
      </c>
      <c r="R18" s="467">
        <f t="shared" si="2"/>
        <v>184.89600000000002</v>
      </c>
      <c r="S18" s="398">
        <f t="shared" si="3"/>
        <v>8217.6</v>
      </c>
      <c r="T18" s="463"/>
      <c r="U18" s="121">
        <f t="shared" si="4"/>
        <v>0</v>
      </c>
      <c r="V18" s="783">
        <f t="shared" si="0"/>
        <v>0</v>
      </c>
      <c r="W18" s="784">
        <f t="shared" si="5"/>
        <v>0</v>
      </c>
      <c r="X18" s="224"/>
      <c r="Y18" s="223"/>
      <c r="Z18" s="222">
        <v>60</v>
      </c>
      <c r="AA18" s="222">
        <v>495.36</v>
      </c>
      <c r="AB18" s="221">
        <v>1980</v>
      </c>
      <c r="AC18" s="1145"/>
      <c r="AD18" s="168"/>
      <c r="AF18" s="207"/>
      <c r="AG18" s="208"/>
      <c r="AH18" s="207"/>
      <c r="AI18" s="12"/>
    </row>
    <row r="19" spans="1:35" s="245" customFormat="1" ht="35.1" customHeight="1">
      <c r="A19" s="206" t="s">
        <v>209</v>
      </c>
      <c r="B19" s="215" t="s">
        <v>40</v>
      </c>
      <c r="C19" s="214" t="s">
        <v>1040</v>
      </c>
      <c r="D19" s="212" t="s">
        <v>1019</v>
      </c>
      <c r="E19" s="213" t="s">
        <v>1053</v>
      </c>
      <c r="F19" s="213" t="s">
        <v>1026</v>
      </c>
      <c r="G19" s="203" t="s">
        <v>1044</v>
      </c>
      <c r="H19" s="211" t="s">
        <v>1044</v>
      </c>
      <c r="I19" s="211" t="s">
        <v>1044</v>
      </c>
      <c r="J19" s="210" t="s">
        <v>448</v>
      </c>
      <c r="K19" s="202" t="s">
        <v>447</v>
      </c>
      <c r="L19" s="199" t="s">
        <v>441</v>
      </c>
      <c r="M19" s="545">
        <v>0.2</v>
      </c>
      <c r="N19" s="545">
        <v>2</v>
      </c>
      <c r="O19" s="550" t="s">
        <v>1038</v>
      </c>
      <c r="P19" s="485">
        <f>VLOOKUP($A19,'Изменение прайс-листа'!$A$2:$E$798,4,FALSE)</f>
        <v>530</v>
      </c>
      <c r="Q19" s="467">
        <f t="shared" si="1"/>
        <v>636</v>
      </c>
      <c r="R19" s="467">
        <f t="shared" si="2"/>
        <v>127.2</v>
      </c>
      <c r="S19" s="398">
        <f t="shared" si="3"/>
        <v>15900</v>
      </c>
      <c r="T19" s="107"/>
      <c r="U19" s="121">
        <f t="shared" si="4"/>
        <v>0</v>
      </c>
      <c r="V19" s="783">
        <f t="shared" si="0"/>
        <v>0</v>
      </c>
      <c r="W19" s="784">
        <f t="shared" si="5"/>
        <v>0</v>
      </c>
      <c r="X19" s="224"/>
      <c r="Y19" s="223"/>
      <c r="Z19" s="222">
        <v>24</v>
      </c>
      <c r="AA19" s="222">
        <v>616.20000000000005</v>
      </c>
      <c r="AB19" s="221">
        <v>696</v>
      </c>
      <c r="AC19" s="251" t="s">
        <v>30</v>
      </c>
      <c r="AD19" s="168"/>
      <c r="AF19" s="207"/>
      <c r="AG19" s="208"/>
      <c r="AH19" s="207"/>
      <c r="AI19" s="12"/>
    </row>
    <row r="20" spans="1:35" s="245" customFormat="1" ht="35.1" customHeight="1">
      <c r="A20" s="220" t="s">
        <v>41</v>
      </c>
      <c r="B20" s="219" t="s">
        <v>352</v>
      </c>
      <c r="C20" s="214" t="s">
        <v>1040</v>
      </c>
      <c r="D20" s="213" t="s">
        <v>1085</v>
      </c>
      <c r="E20" s="213" t="s">
        <v>1043</v>
      </c>
      <c r="F20" s="213" t="s">
        <v>1026</v>
      </c>
      <c r="G20" s="203" t="s">
        <v>1044</v>
      </c>
      <c r="H20" s="211" t="s">
        <v>1044</v>
      </c>
      <c r="I20" s="211" t="s">
        <v>1095</v>
      </c>
      <c r="J20" s="218">
        <v>25</v>
      </c>
      <c r="K20" s="217" t="s">
        <v>447</v>
      </c>
      <c r="L20" s="216" t="s">
        <v>839</v>
      </c>
      <c r="M20" s="541">
        <v>0.8</v>
      </c>
      <c r="N20" s="541">
        <v>3</v>
      </c>
      <c r="O20" s="550" t="s">
        <v>1038</v>
      </c>
      <c r="P20" s="485">
        <f>VLOOKUP($A20,'Изменение прайс-листа'!$A$2:$E$798,4,FALSE)</f>
        <v>362</v>
      </c>
      <c r="Q20" s="467">
        <f t="shared" si="1"/>
        <v>434.4</v>
      </c>
      <c r="R20" s="467">
        <f t="shared" si="2"/>
        <v>347.52</v>
      </c>
      <c r="S20" s="398">
        <f t="shared" si="3"/>
        <v>10860</v>
      </c>
      <c r="T20" s="107"/>
      <c r="U20" s="121">
        <f t="shared" si="4"/>
        <v>0</v>
      </c>
      <c r="V20" s="783">
        <f t="shared" si="0"/>
        <v>0</v>
      </c>
      <c r="W20" s="784">
        <f t="shared" si="5"/>
        <v>0</v>
      </c>
      <c r="X20" s="224"/>
      <c r="Y20" s="226"/>
      <c r="Z20" s="222">
        <v>36</v>
      </c>
      <c r="AA20" s="222">
        <v>903.6</v>
      </c>
      <c r="AB20" s="221">
        <v>720</v>
      </c>
      <c r="AC20" s="1146" t="s">
        <v>612</v>
      </c>
      <c r="AD20" s="168"/>
      <c r="AF20" s="252"/>
      <c r="AG20" s="208"/>
      <c r="AH20" s="207"/>
      <c r="AI20" s="12"/>
    </row>
    <row r="21" spans="1:35" s="245" customFormat="1" ht="35.1" customHeight="1">
      <c r="A21" s="220" t="s">
        <v>42</v>
      </c>
      <c r="B21" s="219" t="s">
        <v>353</v>
      </c>
      <c r="C21" s="214" t="s">
        <v>1040</v>
      </c>
      <c r="D21" s="213" t="s">
        <v>1085</v>
      </c>
      <c r="E21" s="213" t="s">
        <v>1043</v>
      </c>
      <c r="F21" s="213" t="s">
        <v>1026</v>
      </c>
      <c r="G21" s="203" t="s">
        <v>1044</v>
      </c>
      <c r="H21" s="211" t="s">
        <v>1044</v>
      </c>
      <c r="I21" s="211" t="s">
        <v>1095</v>
      </c>
      <c r="J21" s="218">
        <v>25</v>
      </c>
      <c r="K21" s="217" t="s">
        <v>447</v>
      </c>
      <c r="L21" s="216" t="s">
        <v>441</v>
      </c>
      <c r="M21" s="541">
        <v>0.8</v>
      </c>
      <c r="N21" s="541">
        <v>3</v>
      </c>
      <c r="O21" s="550" t="s">
        <v>1038</v>
      </c>
      <c r="P21" s="485">
        <f>VLOOKUP($A21,'Изменение прайс-листа'!$A$2:$E$798,4,FALSE)</f>
        <v>436</v>
      </c>
      <c r="Q21" s="467">
        <f t="shared" si="1"/>
        <v>523.19999999999993</v>
      </c>
      <c r="R21" s="467">
        <f t="shared" si="2"/>
        <v>418.55999999999995</v>
      </c>
      <c r="S21" s="398">
        <f t="shared" si="3"/>
        <v>13079.999999999998</v>
      </c>
      <c r="T21" s="107"/>
      <c r="U21" s="121">
        <f t="shared" si="4"/>
        <v>0</v>
      </c>
      <c r="V21" s="783">
        <f t="shared" si="0"/>
        <v>0</v>
      </c>
      <c r="W21" s="784">
        <f t="shared" si="5"/>
        <v>0</v>
      </c>
      <c r="X21" s="224" t="s">
        <v>1034</v>
      </c>
      <c r="Y21" s="224" t="s">
        <v>1034</v>
      </c>
      <c r="Z21" s="222">
        <v>24</v>
      </c>
      <c r="AA21" s="222">
        <v>614.40000000000009</v>
      </c>
      <c r="AB21" s="221">
        <v>696</v>
      </c>
      <c r="AC21" s="1147"/>
      <c r="AD21" s="168"/>
      <c r="AF21" s="252"/>
      <c r="AG21" s="208"/>
      <c r="AH21" s="207"/>
      <c r="AI21" s="12"/>
    </row>
    <row r="22" spans="1:35" s="238" customFormat="1" ht="35.1" customHeight="1">
      <c r="A22" s="206" t="s">
        <v>896</v>
      </c>
      <c r="B22" s="215" t="s">
        <v>897</v>
      </c>
      <c r="C22" s="214" t="s">
        <v>1040</v>
      </c>
      <c r="D22" s="213" t="s">
        <v>1085</v>
      </c>
      <c r="E22" s="213" t="s">
        <v>1043</v>
      </c>
      <c r="F22" s="213" t="s">
        <v>1026</v>
      </c>
      <c r="G22" s="203" t="s">
        <v>1044</v>
      </c>
      <c r="H22" s="211" t="s">
        <v>1044</v>
      </c>
      <c r="I22" s="211" t="s">
        <v>1095</v>
      </c>
      <c r="J22" s="210">
        <v>25</v>
      </c>
      <c r="K22" s="202" t="s">
        <v>447</v>
      </c>
      <c r="L22" s="199" t="s">
        <v>441</v>
      </c>
      <c r="M22" s="541">
        <v>0.8</v>
      </c>
      <c r="N22" s="545">
        <v>3</v>
      </c>
      <c r="O22" s="550" t="s">
        <v>1038</v>
      </c>
      <c r="P22" s="485">
        <f>VLOOKUP($A22,'Изменение прайс-листа'!$A$2:$E$798,4,FALSE)</f>
        <v>438</v>
      </c>
      <c r="Q22" s="467">
        <f t="shared" si="1"/>
        <v>525.6</v>
      </c>
      <c r="R22" s="467">
        <f t="shared" si="2"/>
        <v>420.48</v>
      </c>
      <c r="S22" s="398">
        <f t="shared" si="3"/>
        <v>13140</v>
      </c>
      <c r="T22" s="107"/>
      <c r="U22" s="121">
        <f t="shared" si="4"/>
        <v>0</v>
      </c>
      <c r="V22" s="783">
        <f t="shared" si="0"/>
        <v>0</v>
      </c>
      <c r="W22" s="784">
        <f t="shared" si="5"/>
        <v>0</v>
      </c>
      <c r="X22" s="221"/>
      <c r="Y22" s="226"/>
      <c r="Z22" s="222">
        <v>24</v>
      </c>
      <c r="AA22" s="222">
        <v>616.20000000000005</v>
      </c>
      <c r="AB22" s="221">
        <v>696</v>
      </c>
      <c r="AC22" s="250" t="s">
        <v>898</v>
      </c>
      <c r="AD22" s="239"/>
      <c r="AF22" s="207"/>
      <c r="AG22" s="208"/>
      <c r="AH22" s="207"/>
      <c r="AI22" s="12"/>
    </row>
    <row r="23" spans="1:35" s="245" customFormat="1" ht="46.5" customHeight="1">
      <c r="A23" s="206" t="s">
        <v>902</v>
      </c>
      <c r="B23" s="215" t="s">
        <v>903</v>
      </c>
      <c r="C23" s="214" t="s">
        <v>1040</v>
      </c>
      <c r="D23" s="213" t="s">
        <v>1085</v>
      </c>
      <c r="E23" s="213" t="s">
        <v>1043</v>
      </c>
      <c r="F23" s="213" t="s">
        <v>1026</v>
      </c>
      <c r="G23" s="203" t="s">
        <v>1044</v>
      </c>
      <c r="H23" s="211" t="s">
        <v>1044</v>
      </c>
      <c r="I23" s="211" t="s">
        <v>1095</v>
      </c>
      <c r="J23" s="210">
        <v>25</v>
      </c>
      <c r="K23" s="202" t="s">
        <v>447</v>
      </c>
      <c r="L23" s="199" t="s">
        <v>441</v>
      </c>
      <c r="M23" s="545">
        <v>1.1000000000000001</v>
      </c>
      <c r="N23" s="545">
        <v>5</v>
      </c>
      <c r="O23" s="550" t="s">
        <v>1038</v>
      </c>
      <c r="P23" s="485">
        <f>VLOOKUP($A23,'Изменение прайс-листа'!$A$2:$E$798,4,FALSE)</f>
        <v>400</v>
      </c>
      <c r="Q23" s="467">
        <f>P23*1.2</f>
        <v>480</v>
      </c>
      <c r="R23" s="467">
        <f>Q23*M23</f>
        <v>528</v>
      </c>
      <c r="S23" s="398">
        <f>Q23*J23</f>
        <v>12000</v>
      </c>
      <c r="T23" s="107"/>
      <c r="U23" s="121">
        <f>T23*S23</f>
        <v>0</v>
      </c>
      <c r="V23" s="783">
        <f t="shared" si="0"/>
        <v>0</v>
      </c>
      <c r="W23" s="784">
        <f t="shared" si="5"/>
        <v>0</v>
      </c>
      <c r="X23" s="221"/>
      <c r="Y23" s="226"/>
      <c r="Z23" s="222">
        <v>24</v>
      </c>
      <c r="AA23" s="222">
        <v>616.20000000000005</v>
      </c>
      <c r="AB23" s="221">
        <v>696</v>
      </c>
      <c r="AC23" s="251" t="s">
        <v>904</v>
      </c>
      <c r="AD23" s="168"/>
      <c r="AF23" s="207"/>
      <c r="AG23" s="208"/>
      <c r="AH23" s="207"/>
      <c r="AI23" s="12"/>
    </row>
    <row r="24" spans="1:35" s="238" customFormat="1" ht="64.5" customHeight="1">
      <c r="A24" s="206" t="s">
        <v>899</v>
      </c>
      <c r="B24" s="215" t="s">
        <v>900</v>
      </c>
      <c r="C24" s="214" t="s">
        <v>1040</v>
      </c>
      <c r="D24" s="213" t="s">
        <v>1085</v>
      </c>
      <c r="E24" s="213" t="s">
        <v>1043</v>
      </c>
      <c r="F24" s="212" t="s">
        <v>1028</v>
      </c>
      <c r="G24" s="203" t="s">
        <v>1044</v>
      </c>
      <c r="H24" s="211" t="s">
        <v>1044</v>
      </c>
      <c r="I24" s="211" t="s">
        <v>1095</v>
      </c>
      <c r="J24" s="210">
        <v>25</v>
      </c>
      <c r="K24" s="202" t="s">
        <v>447</v>
      </c>
      <c r="L24" s="199" t="s">
        <v>441</v>
      </c>
      <c r="M24" s="541">
        <v>0.8</v>
      </c>
      <c r="N24" s="545">
        <v>3</v>
      </c>
      <c r="O24" s="550" t="s">
        <v>1038</v>
      </c>
      <c r="P24" s="485">
        <f>VLOOKUP($A24,'Изменение прайс-листа'!$A$2:$E$798,4,FALSE)</f>
        <v>462</v>
      </c>
      <c r="Q24" s="467">
        <f t="shared" si="1"/>
        <v>554.4</v>
      </c>
      <c r="R24" s="467">
        <f t="shared" si="2"/>
        <v>443.52</v>
      </c>
      <c r="S24" s="398">
        <f t="shared" si="3"/>
        <v>13860</v>
      </c>
      <c r="T24" s="107"/>
      <c r="U24" s="121">
        <f t="shared" si="4"/>
        <v>0</v>
      </c>
      <c r="V24" s="783">
        <f t="shared" si="0"/>
        <v>0</v>
      </c>
      <c r="W24" s="784">
        <f t="shared" si="5"/>
        <v>0</v>
      </c>
      <c r="X24" s="221"/>
      <c r="Y24" s="226"/>
      <c r="Z24" s="222">
        <v>24</v>
      </c>
      <c r="AA24" s="222">
        <v>616.20000000000005</v>
      </c>
      <c r="AB24" s="221">
        <v>696</v>
      </c>
      <c r="AC24" s="250" t="s">
        <v>901</v>
      </c>
      <c r="AD24" s="239"/>
      <c r="AF24" s="207"/>
      <c r="AG24" s="208"/>
      <c r="AH24" s="207"/>
      <c r="AI24" s="12"/>
    </row>
    <row r="25" spans="1:35" s="245" customFormat="1" ht="35.1" customHeight="1">
      <c r="A25" s="220" t="s">
        <v>489</v>
      </c>
      <c r="B25" s="219" t="s">
        <v>490</v>
      </c>
      <c r="C25" s="214" t="s">
        <v>1040</v>
      </c>
      <c r="D25" s="213" t="s">
        <v>1085</v>
      </c>
      <c r="E25" s="213" t="s">
        <v>1043</v>
      </c>
      <c r="F25" s="213" t="s">
        <v>1066</v>
      </c>
      <c r="G25" s="203" t="s">
        <v>1044</v>
      </c>
      <c r="H25" s="211" t="s">
        <v>1044</v>
      </c>
      <c r="I25" s="211" t="s">
        <v>1095</v>
      </c>
      <c r="J25" s="218">
        <v>25</v>
      </c>
      <c r="K25" s="217" t="s">
        <v>447</v>
      </c>
      <c r="L25" s="216" t="s">
        <v>839</v>
      </c>
      <c r="M25" s="541">
        <v>12</v>
      </c>
      <c r="N25" s="541">
        <v>24</v>
      </c>
      <c r="O25" s="550" t="s">
        <v>1038</v>
      </c>
      <c r="P25" s="485">
        <f>VLOOKUP($A25,'Изменение прайс-листа'!$A$2:$E$798,4,FALSE)</f>
        <v>266</v>
      </c>
      <c r="Q25" s="467">
        <f t="shared" si="1"/>
        <v>319.2</v>
      </c>
      <c r="R25" s="467">
        <f t="shared" si="2"/>
        <v>3830.3999999999996</v>
      </c>
      <c r="S25" s="398">
        <f t="shared" si="3"/>
        <v>7980</v>
      </c>
      <c r="T25" s="107"/>
      <c r="U25" s="121">
        <f t="shared" si="4"/>
        <v>0</v>
      </c>
      <c r="V25" s="783">
        <f t="shared" si="0"/>
        <v>0</v>
      </c>
      <c r="W25" s="784">
        <f t="shared" si="5"/>
        <v>0</v>
      </c>
      <c r="X25" s="221"/>
      <c r="Y25" s="226"/>
      <c r="Z25" s="222">
        <v>36</v>
      </c>
      <c r="AA25" s="222">
        <v>903.6</v>
      </c>
      <c r="AB25" s="221">
        <v>720</v>
      </c>
      <c r="AC25" s="170" t="s">
        <v>1857</v>
      </c>
      <c r="AD25" s="168"/>
      <c r="AF25" s="207"/>
      <c r="AG25" s="208"/>
      <c r="AH25" s="207"/>
      <c r="AI25" s="12"/>
    </row>
    <row r="26" spans="1:35" s="245" customFormat="1" ht="46.5" customHeight="1">
      <c r="A26" s="220" t="s">
        <v>491</v>
      </c>
      <c r="B26" s="219" t="s">
        <v>492</v>
      </c>
      <c r="C26" s="214" t="s">
        <v>1040</v>
      </c>
      <c r="D26" s="213" t="s">
        <v>1085</v>
      </c>
      <c r="E26" s="213" t="s">
        <v>1043</v>
      </c>
      <c r="F26" s="213" t="s">
        <v>1066</v>
      </c>
      <c r="G26" s="203" t="s">
        <v>1044</v>
      </c>
      <c r="H26" s="211" t="s">
        <v>1044</v>
      </c>
      <c r="I26" s="211" t="s">
        <v>1095</v>
      </c>
      <c r="J26" s="218">
        <v>25</v>
      </c>
      <c r="K26" s="217" t="s">
        <v>447</v>
      </c>
      <c r="L26" s="216" t="s">
        <v>839</v>
      </c>
      <c r="M26" s="541">
        <v>4</v>
      </c>
      <c r="N26" s="541">
        <v>8</v>
      </c>
      <c r="O26" s="550" t="s">
        <v>1038</v>
      </c>
      <c r="P26" s="485">
        <f>VLOOKUP($A26,'Изменение прайс-листа'!$A$2:$E$798,4,FALSE)</f>
        <v>276</v>
      </c>
      <c r="Q26" s="467">
        <f t="shared" si="1"/>
        <v>331.2</v>
      </c>
      <c r="R26" s="467">
        <f t="shared" si="2"/>
        <v>1324.8</v>
      </c>
      <c r="S26" s="398">
        <f t="shared" si="3"/>
        <v>8280</v>
      </c>
      <c r="T26" s="107"/>
      <c r="U26" s="121">
        <f t="shared" si="4"/>
        <v>0</v>
      </c>
      <c r="V26" s="783">
        <f t="shared" si="0"/>
        <v>0</v>
      </c>
      <c r="W26" s="784">
        <f t="shared" si="5"/>
        <v>0</v>
      </c>
      <c r="X26" s="221"/>
      <c r="Y26" s="226"/>
      <c r="Z26" s="222">
        <v>36</v>
      </c>
      <c r="AA26" s="222">
        <v>903.6</v>
      </c>
      <c r="AB26" s="221">
        <v>720</v>
      </c>
      <c r="AC26" s="227" t="s">
        <v>493</v>
      </c>
      <c r="AD26" s="168"/>
      <c r="AF26" s="207"/>
      <c r="AG26" s="208"/>
      <c r="AH26" s="207"/>
      <c r="AI26" s="12"/>
    </row>
    <row r="27" spans="1:35" s="245" customFormat="1" ht="40.5" customHeight="1">
      <c r="A27" s="220" t="s">
        <v>43</v>
      </c>
      <c r="B27" s="219" t="s">
        <v>45</v>
      </c>
      <c r="C27" s="214" t="s">
        <v>1040</v>
      </c>
      <c r="D27" s="213" t="s">
        <v>1085</v>
      </c>
      <c r="E27" s="213" t="s">
        <v>1043</v>
      </c>
      <c r="F27" s="213" t="s">
        <v>1026</v>
      </c>
      <c r="G27" s="203" t="s">
        <v>1044</v>
      </c>
      <c r="H27" s="211" t="s">
        <v>1044</v>
      </c>
      <c r="I27" s="211" t="s">
        <v>1095</v>
      </c>
      <c r="J27" s="218" t="s">
        <v>448</v>
      </c>
      <c r="K27" s="217" t="s">
        <v>447</v>
      </c>
      <c r="L27" s="216" t="s">
        <v>839</v>
      </c>
      <c r="M27" s="541">
        <v>1</v>
      </c>
      <c r="N27" s="541">
        <v>5</v>
      </c>
      <c r="O27" s="550" t="s">
        <v>1038</v>
      </c>
      <c r="P27" s="485">
        <f>VLOOKUP($A27,'Изменение прайс-листа'!$A$2:$E$798,4,FALSE)</f>
        <v>360</v>
      </c>
      <c r="Q27" s="467">
        <f t="shared" si="1"/>
        <v>432</v>
      </c>
      <c r="R27" s="467">
        <f t="shared" si="2"/>
        <v>432</v>
      </c>
      <c r="S27" s="398">
        <f t="shared" si="3"/>
        <v>10800</v>
      </c>
      <c r="T27" s="107"/>
      <c r="U27" s="121">
        <f t="shared" si="4"/>
        <v>0</v>
      </c>
      <c r="V27" s="783">
        <f t="shared" si="0"/>
        <v>0</v>
      </c>
      <c r="W27" s="784">
        <f t="shared" si="5"/>
        <v>0</v>
      </c>
      <c r="X27" s="221"/>
      <c r="Y27" s="226"/>
      <c r="Z27" s="222">
        <v>40</v>
      </c>
      <c r="AA27" s="222">
        <v>1004</v>
      </c>
      <c r="AB27" s="221">
        <v>720</v>
      </c>
      <c r="AC27" s="1143" t="s">
        <v>494</v>
      </c>
      <c r="AD27" s="168"/>
      <c r="AF27" s="207"/>
      <c r="AG27" s="208"/>
      <c r="AH27" s="207"/>
      <c r="AI27" s="12"/>
    </row>
    <row r="28" spans="1:35" s="245" customFormat="1" ht="40.5" customHeight="1">
      <c r="A28" s="220" t="s">
        <v>44</v>
      </c>
      <c r="B28" s="219" t="s">
        <v>45</v>
      </c>
      <c r="C28" s="214" t="s">
        <v>1040</v>
      </c>
      <c r="D28" s="213" t="s">
        <v>1085</v>
      </c>
      <c r="E28" s="213" t="s">
        <v>1043</v>
      </c>
      <c r="F28" s="213" t="s">
        <v>1026</v>
      </c>
      <c r="G28" s="203" t="s">
        <v>1044</v>
      </c>
      <c r="H28" s="211" t="s">
        <v>1044</v>
      </c>
      <c r="I28" s="211" t="s">
        <v>1095</v>
      </c>
      <c r="J28" s="218" t="s">
        <v>448</v>
      </c>
      <c r="K28" s="217" t="s">
        <v>447</v>
      </c>
      <c r="L28" s="216" t="s">
        <v>441</v>
      </c>
      <c r="M28" s="541">
        <v>1</v>
      </c>
      <c r="N28" s="541">
        <v>5</v>
      </c>
      <c r="O28" s="550" t="s">
        <v>1038</v>
      </c>
      <c r="P28" s="485">
        <f>VLOOKUP($A28,'Изменение прайс-листа'!$A$2:$E$798,4,FALSE)</f>
        <v>436</v>
      </c>
      <c r="Q28" s="467">
        <f t="shared" si="1"/>
        <v>523.19999999999993</v>
      </c>
      <c r="R28" s="467">
        <f t="shared" si="2"/>
        <v>523.19999999999993</v>
      </c>
      <c r="S28" s="398">
        <f t="shared" si="3"/>
        <v>13079.999999999998</v>
      </c>
      <c r="T28" s="107"/>
      <c r="U28" s="121">
        <f t="shared" si="4"/>
        <v>0</v>
      </c>
      <c r="V28" s="783">
        <f t="shared" si="0"/>
        <v>0</v>
      </c>
      <c r="W28" s="784">
        <f t="shared" si="5"/>
        <v>0</v>
      </c>
      <c r="X28" s="221"/>
      <c r="Y28" s="226"/>
      <c r="Z28" s="222">
        <v>24</v>
      </c>
      <c r="AA28" s="222">
        <v>616.20000000000005</v>
      </c>
      <c r="AB28" s="221">
        <v>696</v>
      </c>
      <c r="AC28" s="1145"/>
      <c r="AD28" s="168"/>
      <c r="AF28" s="207"/>
      <c r="AG28" s="208"/>
      <c r="AH28" s="207"/>
      <c r="AI28" s="12"/>
    </row>
    <row r="29" spans="1:35" ht="53.25" customHeight="1">
      <c r="A29" s="220" t="s">
        <v>940</v>
      </c>
      <c r="B29" s="219" t="s">
        <v>731</v>
      </c>
      <c r="C29" s="214" t="s">
        <v>1040</v>
      </c>
      <c r="D29" s="213" t="s">
        <v>1035</v>
      </c>
      <c r="E29" s="213" t="s">
        <v>1043</v>
      </c>
      <c r="F29" s="213" t="s">
        <v>1026</v>
      </c>
      <c r="G29" s="203" t="s">
        <v>1044</v>
      </c>
      <c r="H29" s="211" t="s">
        <v>1044</v>
      </c>
      <c r="I29" s="211" t="s">
        <v>1095</v>
      </c>
      <c r="J29" s="218" t="s">
        <v>615</v>
      </c>
      <c r="K29" s="217" t="s">
        <v>1672</v>
      </c>
      <c r="L29" s="216" t="s">
        <v>732</v>
      </c>
      <c r="M29" s="541">
        <v>0.25</v>
      </c>
      <c r="N29" s="541">
        <v>0.4</v>
      </c>
      <c r="O29" s="550" t="s">
        <v>1038</v>
      </c>
      <c r="P29" s="485">
        <f>VLOOKUP($A29,'Изменение прайс-листа'!$A$2:$E$798,4,FALSE)</f>
        <v>872</v>
      </c>
      <c r="Q29" s="467">
        <f t="shared" si="1"/>
        <v>1046.3999999999999</v>
      </c>
      <c r="R29" s="467">
        <f t="shared" si="2"/>
        <v>261.59999999999997</v>
      </c>
      <c r="S29" s="398">
        <f t="shared" si="3"/>
        <v>1046.3999999999999</v>
      </c>
      <c r="T29" s="107"/>
      <c r="U29" s="121">
        <f t="shared" si="4"/>
        <v>0</v>
      </c>
      <c r="V29" s="783" t="e">
        <f t="shared" si="0"/>
        <v>#VALUE!</v>
      </c>
      <c r="W29" s="784" t="e">
        <f t="shared" si="5"/>
        <v>#VALUE!</v>
      </c>
      <c r="X29" s="221"/>
      <c r="Y29" s="226"/>
      <c r="Z29" s="222" t="s">
        <v>1068</v>
      </c>
      <c r="AA29" s="222" t="s">
        <v>1068</v>
      </c>
      <c r="AB29" s="221" t="s">
        <v>1068</v>
      </c>
      <c r="AC29" s="227" t="s">
        <v>843</v>
      </c>
      <c r="AF29" s="207"/>
      <c r="AG29" s="208"/>
      <c r="AH29" s="207"/>
      <c r="AI29" s="12"/>
    </row>
    <row r="30" spans="1:35" s="229" customFormat="1" ht="35.1" customHeight="1">
      <c r="A30" s="220" t="s">
        <v>457</v>
      </c>
      <c r="B30" s="219" t="s">
        <v>234</v>
      </c>
      <c r="C30" s="214" t="s">
        <v>1040</v>
      </c>
      <c r="D30" s="213" t="s">
        <v>1085</v>
      </c>
      <c r="E30" s="213" t="s">
        <v>1043</v>
      </c>
      <c r="F30" s="213" t="s">
        <v>1091</v>
      </c>
      <c r="G30" s="203" t="s">
        <v>1044</v>
      </c>
      <c r="H30" s="211" t="s">
        <v>1044</v>
      </c>
      <c r="I30" s="211" t="s">
        <v>1095</v>
      </c>
      <c r="J30" s="218">
        <v>15</v>
      </c>
      <c r="K30" s="217" t="s">
        <v>447</v>
      </c>
      <c r="L30" s="216" t="s">
        <v>839</v>
      </c>
      <c r="M30" s="541">
        <v>0.3</v>
      </c>
      <c r="N30" s="541">
        <v>30</v>
      </c>
      <c r="O30" s="550" t="s">
        <v>1038</v>
      </c>
      <c r="P30" s="485">
        <f>VLOOKUP($A30,'Изменение прайс-листа'!$A$2:$E$798,4,FALSE)</f>
        <v>442</v>
      </c>
      <c r="Q30" s="467">
        <f t="shared" si="1"/>
        <v>530.4</v>
      </c>
      <c r="R30" s="467">
        <f t="shared" si="2"/>
        <v>159.11999999999998</v>
      </c>
      <c r="S30" s="398">
        <f t="shared" si="3"/>
        <v>7956</v>
      </c>
      <c r="T30" s="107"/>
      <c r="U30" s="121">
        <f t="shared" si="4"/>
        <v>0</v>
      </c>
      <c r="V30" s="783">
        <f t="shared" si="0"/>
        <v>0</v>
      </c>
      <c r="W30" s="784">
        <f t="shared" si="5"/>
        <v>0</v>
      </c>
      <c r="X30" s="221"/>
      <c r="Y30" s="226"/>
      <c r="Z30" s="222">
        <v>48</v>
      </c>
      <c r="AA30" s="222">
        <v>722.88</v>
      </c>
      <c r="AB30" s="221">
        <v>1200</v>
      </c>
      <c r="AC30" s="1143" t="s">
        <v>46</v>
      </c>
      <c r="AD30" s="168"/>
      <c r="AF30" s="207"/>
      <c r="AG30" s="208"/>
      <c r="AH30" s="207"/>
      <c r="AI30" s="12"/>
    </row>
    <row r="31" spans="1:35" ht="35.1" customHeight="1">
      <c r="A31" s="220" t="s">
        <v>811</v>
      </c>
      <c r="B31" s="219" t="s">
        <v>234</v>
      </c>
      <c r="C31" s="214" t="s">
        <v>1040</v>
      </c>
      <c r="D31" s="213" t="s">
        <v>1085</v>
      </c>
      <c r="E31" s="213" t="s">
        <v>1043</v>
      </c>
      <c r="F31" s="213" t="s">
        <v>1091</v>
      </c>
      <c r="G31" s="203" t="s">
        <v>1044</v>
      </c>
      <c r="H31" s="211" t="s">
        <v>1044</v>
      </c>
      <c r="I31" s="211" t="s">
        <v>1095</v>
      </c>
      <c r="J31" s="218">
        <v>5</v>
      </c>
      <c r="K31" s="217" t="s">
        <v>447</v>
      </c>
      <c r="L31" s="216" t="s">
        <v>839</v>
      </c>
      <c r="M31" s="541">
        <v>0.3</v>
      </c>
      <c r="N31" s="541">
        <v>30</v>
      </c>
      <c r="O31" s="550" t="s">
        <v>1038</v>
      </c>
      <c r="P31" s="485">
        <f>VLOOKUP($A31,'Изменение прайс-листа'!$A$2:$E$798,4,FALSE)</f>
        <v>492</v>
      </c>
      <c r="Q31" s="467">
        <f t="shared" si="1"/>
        <v>590.4</v>
      </c>
      <c r="R31" s="467">
        <f t="shared" si="2"/>
        <v>177.11999999999998</v>
      </c>
      <c r="S31" s="398">
        <f t="shared" si="3"/>
        <v>2952</v>
      </c>
      <c r="T31" s="107"/>
      <c r="U31" s="121">
        <f t="shared" si="4"/>
        <v>0</v>
      </c>
      <c r="V31" s="783">
        <f t="shared" si="0"/>
        <v>0</v>
      </c>
      <c r="W31" s="784">
        <f t="shared" si="5"/>
        <v>0</v>
      </c>
      <c r="X31" s="221"/>
      <c r="Y31" s="226"/>
      <c r="Z31" s="222">
        <v>140</v>
      </c>
      <c r="AA31" s="222">
        <v>763</v>
      </c>
      <c r="AB31" s="221">
        <v>3360</v>
      </c>
      <c r="AC31" s="1145"/>
      <c r="AF31" s="207"/>
      <c r="AG31" s="208"/>
      <c r="AH31" s="207"/>
      <c r="AI31" s="12"/>
    </row>
    <row r="32" spans="1:35" ht="53.25" customHeight="1">
      <c r="A32" s="220" t="s">
        <v>1089</v>
      </c>
      <c r="B32" s="219" t="s">
        <v>1088</v>
      </c>
      <c r="C32" s="214" t="s">
        <v>1040</v>
      </c>
      <c r="D32" s="213" t="s">
        <v>1085</v>
      </c>
      <c r="E32" s="213" t="s">
        <v>1043</v>
      </c>
      <c r="F32" s="213" t="s">
        <v>1046</v>
      </c>
      <c r="G32" s="203" t="s">
        <v>1044</v>
      </c>
      <c r="H32" s="211" t="s">
        <v>1044</v>
      </c>
      <c r="I32" s="211" t="s">
        <v>1095</v>
      </c>
      <c r="J32" s="218" t="s">
        <v>478</v>
      </c>
      <c r="K32" s="217" t="s">
        <v>447</v>
      </c>
      <c r="L32" s="216" t="s">
        <v>839</v>
      </c>
      <c r="M32" s="541">
        <v>0.5</v>
      </c>
      <c r="N32" s="541">
        <v>45</v>
      </c>
      <c r="O32" s="550" t="s">
        <v>1038</v>
      </c>
      <c r="P32" s="485">
        <f>VLOOKUP($A32,'Изменение прайс-листа'!$A$2:$E$798,4,FALSE)</f>
        <v>448</v>
      </c>
      <c r="Q32" s="467">
        <f t="shared" si="1"/>
        <v>537.6</v>
      </c>
      <c r="R32" s="467">
        <f t="shared" si="2"/>
        <v>268.8</v>
      </c>
      <c r="S32" s="398">
        <f t="shared" si="3"/>
        <v>8064</v>
      </c>
      <c r="T32" s="107"/>
      <c r="U32" s="121">
        <f t="shared" si="4"/>
        <v>0</v>
      </c>
      <c r="V32" s="783">
        <f t="shared" si="0"/>
        <v>0</v>
      </c>
      <c r="W32" s="784">
        <f t="shared" si="5"/>
        <v>0</v>
      </c>
      <c r="X32" s="221"/>
      <c r="Y32" s="226"/>
      <c r="Z32" s="222">
        <v>48</v>
      </c>
      <c r="AA32" s="222">
        <v>722.88</v>
      </c>
      <c r="AB32" s="221">
        <v>1200</v>
      </c>
      <c r="AC32" s="227" t="s">
        <v>1090</v>
      </c>
      <c r="AF32" s="207"/>
      <c r="AG32" s="208"/>
      <c r="AH32" s="207"/>
      <c r="AI32" s="12"/>
    </row>
    <row r="33" spans="1:35" ht="53.25" customHeight="1">
      <c r="A33" s="442" t="s">
        <v>1752</v>
      </c>
      <c r="B33" s="443" t="s">
        <v>1753</v>
      </c>
      <c r="C33" s="444" t="s">
        <v>1041</v>
      </c>
      <c r="D33" s="445" t="s">
        <v>1019</v>
      </c>
      <c r="E33" s="445" t="s">
        <v>1754</v>
      </c>
      <c r="F33" s="445" t="s">
        <v>1046</v>
      </c>
      <c r="G33" s="444" t="s">
        <v>1044</v>
      </c>
      <c r="H33" s="446" t="s">
        <v>1044</v>
      </c>
      <c r="I33" s="446"/>
      <c r="J33" s="447" t="s">
        <v>1755</v>
      </c>
      <c r="K33" s="448" t="s">
        <v>447</v>
      </c>
      <c r="L33" s="449" t="s">
        <v>839</v>
      </c>
      <c r="M33" s="546">
        <v>0.9</v>
      </c>
      <c r="N33" s="546">
        <v>0.9</v>
      </c>
      <c r="O33" s="441" t="s">
        <v>1759</v>
      </c>
      <c r="P33" s="485">
        <f>VLOOKUP($A33,'Изменение прайс-листа'!$A$2:$E$798,4,FALSE)</f>
        <v>90</v>
      </c>
      <c r="Q33" s="470">
        <f t="shared" ref="Q33:Q50" si="6">P33*1.2</f>
        <v>108</v>
      </c>
      <c r="R33" s="470">
        <f t="shared" ref="R33:R50" si="7">Q33*M33</f>
        <v>97.2</v>
      </c>
      <c r="S33" s="450">
        <f t="shared" ref="S33:S50" si="8">Q33*J33</f>
        <v>1944</v>
      </c>
      <c r="T33" s="107"/>
      <c r="U33" s="121">
        <f t="shared" si="4"/>
        <v>0</v>
      </c>
      <c r="V33" s="783">
        <f t="shared" si="0"/>
        <v>0</v>
      </c>
      <c r="W33" s="784">
        <f t="shared" si="5"/>
        <v>0</v>
      </c>
      <c r="X33" s="25" t="s">
        <v>1034</v>
      </c>
      <c r="Y33" s="226"/>
      <c r="Z33" s="44">
        <v>42</v>
      </c>
      <c r="AA33" s="32">
        <v>1054.2</v>
      </c>
      <c r="AB33" s="44">
        <v>780</v>
      </c>
      <c r="AC33" s="411" t="s">
        <v>1848</v>
      </c>
      <c r="AF33" s="207"/>
      <c r="AG33" s="208"/>
      <c r="AH33" s="207"/>
      <c r="AI33" s="12"/>
    </row>
    <row r="34" spans="1:35" ht="53.25" customHeight="1" thickBot="1">
      <c r="A34" s="618" t="s">
        <v>1756</v>
      </c>
      <c r="B34" s="619" t="s">
        <v>1757</v>
      </c>
      <c r="C34" s="620" t="s">
        <v>1041</v>
      </c>
      <c r="D34" s="621" t="s">
        <v>1019</v>
      </c>
      <c r="E34" s="621" t="s">
        <v>1754</v>
      </c>
      <c r="F34" s="621" t="s">
        <v>1046</v>
      </c>
      <c r="G34" s="620" t="s">
        <v>1044</v>
      </c>
      <c r="H34" s="622" t="s">
        <v>1044</v>
      </c>
      <c r="I34" s="622"/>
      <c r="J34" s="623" t="s">
        <v>448</v>
      </c>
      <c r="K34" s="624" t="s">
        <v>447</v>
      </c>
      <c r="L34" s="625" t="s">
        <v>839</v>
      </c>
      <c r="M34" s="626">
        <v>2</v>
      </c>
      <c r="N34" s="626">
        <v>2</v>
      </c>
      <c r="O34" s="627" t="s">
        <v>1760</v>
      </c>
      <c r="P34" s="628">
        <f>VLOOKUP($A34,'Изменение прайс-листа'!$A$2:$E$798,4,FALSE)</f>
        <v>42</v>
      </c>
      <c r="Q34" s="629">
        <f t="shared" si="6"/>
        <v>50.4</v>
      </c>
      <c r="R34" s="629">
        <f t="shared" si="7"/>
        <v>100.8</v>
      </c>
      <c r="S34" s="630">
        <f t="shared" si="8"/>
        <v>1260</v>
      </c>
      <c r="T34" s="147"/>
      <c r="U34" s="148">
        <f t="shared" si="4"/>
        <v>0</v>
      </c>
      <c r="V34" s="806">
        <f t="shared" si="0"/>
        <v>0</v>
      </c>
      <c r="W34" s="807">
        <f t="shared" si="5"/>
        <v>0</v>
      </c>
      <c r="X34" s="572" t="s">
        <v>1034</v>
      </c>
      <c r="Y34" s="631"/>
      <c r="Z34" s="287">
        <v>42</v>
      </c>
      <c r="AA34" s="287">
        <v>1054.2</v>
      </c>
      <c r="AB34" s="286">
        <v>780</v>
      </c>
      <c r="AC34" s="632" t="s">
        <v>1845</v>
      </c>
      <c r="AF34" s="207"/>
      <c r="AG34" s="208"/>
      <c r="AH34" s="207"/>
      <c r="AI34" s="12"/>
    </row>
    <row r="35" spans="1:35" ht="37.65" customHeight="1">
      <c r="A35" s="638" t="s">
        <v>1895</v>
      </c>
      <c r="B35" s="639" t="s">
        <v>1896</v>
      </c>
      <c r="C35" s="640" t="s">
        <v>1040</v>
      </c>
      <c r="D35" s="641" t="s">
        <v>1085</v>
      </c>
      <c r="E35" s="642" t="s">
        <v>1051</v>
      </c>
      <c r="F35" s="641" t="s">
        <v>1026</v>
      </c>
      <c r="G35" s="640" t="s">
        <v>1044</v>
      </c>
      <c r="H35" s="643" t="s">
        <v>1044</v>
      </c>
      <c r="I35" s="643" t="s">
        <v>1095</v>
      </c>
      <c r="J35" s="644">
        <v>25</v>
      </c>
      <c r="K35" s="645" t="s">
        <v>447</v>
      </c>
      <c r="L35" s="646" t="s">
        <v>441</v>
      </c>
      <c r="M35" s="647">
        <v>2</v>
      </c>
      <c r="N35" s="647">
        <v>2.1</v>
      </c>
      <c r="O35" s="648" t="s">
        <v>1038</v>
      </c>
      <c r="P35" s="649">
        <f>VLOOKUP($A35,'Изменение прайс-листа'!$A$2:$E$798,4,FALSE)</f>
        <v>490</v>
      </c>
      <c r="Q35" s="650">
        <f t="shared" si="6"/>
        <v>588</v>
      </c>
      <c r="R35" s="650">
        <f t="shared" si="7"/>
        <v>1176</v>
      </c>
      <c r="S35" s="651">
        <f t="shared" si="8"/>
        <v>14700</v>
      </c>
      <c r="T35" s="818"/>
      <c r="U35" s="596">
        <f t="shared" si="4"/>
        <v>0</v>
      </c>
      <c r="V35" s="812">
        <f t="shared" si="0"/>
        <v>0</v>
      </c>
      <c r="W35" s="813">
        <f t="shared" si="5"/>
        <v>0</v>
      </c>
      <c r="X35" s="724" t="s">
        <v>1034</v>
      </c>
      <c r="Y35" s="725" t="s">
        <v>1034</v>
      </c>
      <c r="Z35" s="653">
        <v>24</v>
      </c>
      <c r="AA35" s="654">
        <v>616.20000000000005</v>
      </c>
      <c r="AB35" s="652">
        <v>696</v>
      </c>
      <c r="AC35" s="1166" t="s">
        <v>2014</v>
      </c>
      <c r="AF35" s="207"/>
      <c r="AG35" s="208"/>
      <c r="AH35" s="207"/>
      <c r="AI35" s="12"/>
    </row>
    <row r="36" spans="1:35" ht="37.65" customHeight="1">
      <c r="A36" s="655" t="s">
        <v>1897</v>
      </c>
      <c r="B36" s="219" t="s">
        <v>1898</v>
      </c>
      <c r="C36" s="203" t="s">
        <v>1040</v>
      </c>
      <c r="D36" s="212" t="s">
        <v>1085</v>
      </c>
      <c r="E36" s="213" t="s">
        <v>1051</v>
      </c>
      <c r="F36" s="212" t="s">
        <v>1026</v>
      </c>
      <c r="G36" s="203" t="s">
        <v>1044</v>
      </c>
      <c r="H36" s="211" t="s">
        <v>1044</v>
      </c>
      <c r="I36" s="211" t="s">
        <v>1095</v>
      </c>
      <c r="J36" s="218">
        <v>25</v>
      </c>
      <c r="K36" s="217" t="s">
        <v>447</v>
      </c>
      <c r="L36" s="216" t="s">
        <v>441</v>
      </c>
      <c r="M36" s="546">
        <v>2</v>
      </c>
      <c r="N36" s="546">
        <v>2.1</v>
      </c>
      <c r="O36" s="563" t="s">
        <v>1038</v>
      </c>
      <c r="P36" s="485">
        <f>P35+'7. Надбавки'!$C$5</f>
        <v>536</v>
      </c>
      <c r="Q36" s="467">
        <f t="shared" si="6"/>
        <v>643.19999999999993</v>
      </c>
      <c r="R36" s="467">
        <f t="shared" si="7"/>
        <v>1286.3999999999999</v>
      </c>
      <c r="S36" s="398">
        <f t="shared" si="8"/>
        <v>16079.999999999998</v>
      </c>
      <c r="T36" s="107"/>
      <c r="U36" s="121">
        <f t="shared" si="4"/>
        <v>0</v>
      </c>
      <c r="V36" s="783">
        <f t="shared" si="0"/>
        <v>0</v>
      </c>
      <c r="W36" s="784">
        <f t="shared" si="5"/>
        <v>0</v>
      </c>
      <c r="X36" s="246"/>
      <c r="Y36" s="224"/>
      <c r="Z36" s="197">
        <v>24</v>
      </c>
      <c r="AA36" s="222">
        <v>616.20000000000005</v>
      </c>
      <c r="AB36" s="221">
        <v>696</v>
      </c>
      <c r="AC36" s="1161"/>
      <c r="AF36" s="207"/>
      <c r="AG36" s="208"/>
      <c r="AH36" s="207"/>
      <c r="AI36" s="12"/>
    </row>
    <row r="37" spans="1:35" ht="37.65" customHeight="1">
      <c r="A37" s="655" t="s">
        <v>1899</v>
      </c>
      <c r="B37" s="219" t="s">
        <v>1900</v>
      </c>
      <c r="C37" s="203" t="s">
        <v>1040</v>
      </c>
      <c r="D37" s="212" t="s">
        <v>1085</v>
      </c>
      <c r="E37" s="213" t="s">
        <v>1051</v>
      </c>
      <c r="F37" s="212" t="s">
        <v>1026</v>
      </c>
      <c r="G37" s="203" t="s">
        <v>1044</v>
      </c>
      <c r="H37" s="211" t="s">
        <v>1044</v>
      </c>
      <c r="I37" s="211" t="s">
        <v>1095</v>
      </c>
      <c r="J37" s="218">
        <v>25</v>
      </c>
      <c r="K37" s="217" t="s">
        <v>447</v>
      </c>
      <c r="L37" s="216" t="s">
        <v>441</v>
      </c>
      <c r="M37" s="546">
        <v>2.2000000000000002</v>
      </c>
      <c r="N37" s="546">
        <v>2.2999999999999998</v>
      </c>
      <c r="O37" s="563" t="s">
        <v>1038</v>
      </c>
      <c r="P37" s="485">
        <f>VLOOKUP($A37,'Изменение прайс-листа'!$A$2:$E$798,4,FALSE)</f>
        <v>490</v>
      </c>
      <c r="Q37" s="467">
        <f t="shared" si="6"/>
        <v>588</v>
      </c>
      <c r="R37" s="467">
        <f t="shared" si="7"/>
        <v>1293.6000000000001</v>
      </c>
      <c r="S37" s="398">
        <f t="shared" si="8"/>
        <v>14700</v>
      </c>
      <c r="T37" s="107"/>
      <c r="U37" s="121">
        <f t="shared" si="4"/>
        <v>0</v>
      </c>
      <c r="V37" s="783">
        <f t="shared" si="0"/>
        <v>0</v>
      </c>
      <c r="W37" s="784">
        <f t="shared" si="5"/>
        <v>0</v>
      </c>
      <c r="X37" s="246" t="s">
        <v>1034</v>
      </c>
      <c r="Y37" s="224"/>
      <c r="Z37" s="197">
        <v>24</v>
      </c>
      <c r="AA37" s="222">
        <v>616.20000000000005</v>
      </c>
      <c r="AB37" s="221">
        <v>696</v>
      </c>
      <c r="AC37" s="1161"/>
      <c r="AF37" s="207"/>
      <c r="AG37" s="208"/>
      <c r="AH37" s="207"/>
      <c r="AI37" s="12"/>
    </row>
    <row r="38" spans="1:35" ht="37.65" customHeight="1">
      <c r="A38" s="655" t="s">
        <v>1901</v>
      </c>
      <c r="B38" s="219" t="s">
        <v>1902</v>
      </c>
      <c r="C38" s="203" t="s">
        <v>1040</v>
      </c>
      <c r="D38" s="212" t="s">
        <v>1085</v>
      </c>
      <c r="E38" s="213" t="s">
        <v>1051</v>
      </c>
      <c r="F38" s="212" t="s">
        <v>1026</v>
      </c>
      <c r="G38" s="203" t="s">
        <v>1044</v>
      </c>
      <c r="H38" s="211" t="s">
        <v>1044</v>
      </c>
      <c r="I38" s="211" t="s">
        <v>1095</v>
      </c>
      <c r="J38" s="218">
        <v>25</v>
      </c>
      <c r="K38" s="217" t="s">
        <v>447</v>
      </c>
      <c r="L38" s="216" t="s">
        <v>441</v>
      </c>
      <c r="M38" s="546">
        <v>2.2000000000000002</v>
      </c>
      <c r="N38" s="546">
        <v>2.2999999999999998</v>
      </c>
      <c r="O38" s="563" t="s">
        <v>1038</v>
      </c>
      <c r="P38" s="485">
        <f>P37+'7. Надбавки'!$C$5</f>
        <v>536</v>
      </c>
      <c r="Q38" s="467">
        <f t="shared" si="6"/>
        <v>643.19999999999993</v>
      </c>
      <c r="R38" s="467">
        <f t="shared" si="7"/>
        <v>1415.04</v>
      </c>
      <c r="S38" s="398">
        <f t="shared" si="8"/>
        <v>16079.999999999998</v>
      </c>
      <c r="T38" s="107"/>
      <c r="U38" s="121">
        <f t="shared" si="4"/>
        <v>0</v>
      </c>
      <c r="V38" s="783">
        <f t="shared" si="0"/>
        <v>0</v>
      </c>
      <c r="W38" s="784">
        <f t="shared" si="5"/>
        <v>0</v>
      </c>
      <c r="X38" s="246"/>
      <c r="Y38" s="224"/>
      <c r="Z38" s="197">
        <v>24</v>
      </c>
      <c r="AA38" s="222">
        <v>616.20000000000005</v>
      </c>
      <c r="AB38" s="221">
        <v>696</v>
      </c>
      <c r="AC38" s="1161"/>
      <c r="AF38" s="207"/>
      <c r="AG38" s="208"/>
      <c r="AH38" s="207"/>
      <c r="AI38" s="12"/>
    </row>
    <row r="39" spans="1:35" s="229" customFormat="1" ht="37.65" customHeight="1">
      <c r="A39" s="655" t="s">
        <v>1903</v>
      </c>
      <c r="B39" s="219" t="s">
        <v>1904</v>
      </c>
      <c r="C39" s="203" t="s">
        <v>1040</v>
      </c>
      <c r="D39" s="212" t="s">
        <v>1085</v>
      </c>
      <c r="E39" s="213" t="s">
        <v>1051</v>
      </c>
      <c r="F39" s="212" t="s">
        <v>1026</v>
      </c>
      <c r="G39" s="203" t="s">
        <v>1044</v>
      </c>
      <c r="H39" s="211" t="s">
        <v>1044</v>
      </c>
      <c r="I39" s="211" t="s">
        <v>1095</v>
      </c>
      <c r="J39" s="218">
        <v>25</v>
      </c>
      <c r="K39" s="217" t="s">
        <v>447</v>
      </c>
      <c r="L39" s="216" t="s">
        <v>441</v>
      </c>
      <c r="M39" s="546">
        <v>2.9</v>
      </c>
      <c r="N39" s="546">
        <v>3</v>
      </c>
      <c r="O39" s="563" t="s">
        <v>1038</v>
      </c>
      <c r="P39" s="485">
        <f>VLOOKUP($A39,'Изменение прайс-листа'!$A$2:$E$798,4,FALSE)</f>
        <v>490</v>
      </c>
      <c r="Q39" s="467">
        <f t="shared" si="6"/>
        <v>588</v>
      </c>
      <c r="R39" s="467">
        <f t="shared" si="7"/>
        <v>1705.2</v>
      </c>
      <c r="S39" s="398">
        <f t="shared" si="8"/>
        <v>14700</v>
      </c>
      <c r="T39" s="107"/>
      <c r="U39" s="121">
        <f t="shared" si="4"/>
        <v>0</v>
      </c>
      <c r="V39" s="783">
        <f t="shared" si="0"/>
        <v>0</v>
      </c>
      <c r="W39" s="784">
        <f t="shared" si="5"/>
        <v>0</v>
      </c>
      <c r="X39" s="246" t="s">
        <v>1034</v>
      </c>
      <c r="Y39" s="224"/>
      <c r="Z39" s="197">
        <v>24</v>
      </c>
      <c r="AA39" s="222">
        <v>616.20000000000005</v>
      </c>
      <c r="AB39" s="221">
        <v>696</v>
      </c>
      <c r="AC39" s="1161"/>
      <c r="AD39" s="168"/>
      <c r="AF39" s="207"/>
      <c r="AG39" s="208"/>
      <c r="AH39" s="207"/>
      <c r="AI39" s="12"/>
    </row>
    <row r="40" spans="1:35" ht="37.65" customHeight="1">
      <c r="A40" s="655" t="s">
        <v>1905</v>
      </c>
      <c r="B40" s="219" t="s">
        <v>1906</v>
      </c>
      <c r="C40" s="203" t="s">
        <v>1040</v>
      </c>
      <c r="D40" s="212" t="s">
        <v>1085</v>
      </c>
      <c r="E40" s="213" t="s">
        <v>1051</v>
      </c>
      <c r="F40" s="212" t="s">
        <v>1026</v>
      </c>
      <c r="G40" s="203" t="s">
        <v>1044</v>
      </c>
      <c r="H40" s="211" t="s">
        <v>1044</v>
      </c>
      <c r="I40" s="211" t="s">
        <v>1095</v>
      </c>
      <c r="J40" s="218">
        <v>25</v>
      </c>
      <c r="K40" s="217" t="s">
        <v>447</v>
      </c>
      <c r="L40" s="216" t="s">
        <v>441</v>
      </c>
      <c r="M40" s="546">
        <v>2.9</v>
      </c>
      <c r="N40" s="546">
        <v>3</v>
      </c>
      <c r="O40" s="563" t="s">
        <v>1038</v>
      </c>
      <c r="P40" s="485">
        <f>P39+'7. Надбавки'!$C$5</f>
        <v>536</v>
      </c>
      <c r="Q40" s="467">
        <f t="shared" si="6"/>
        <v>643.19999999999993</v>
      </c>
      <c r="R40" s="467">
        <f t="shared" si="7"/>
        <v>1865.2799999999997</v>
      </c>
      <c r="S40" s="398">
        <f t="shared" si="8"/>
        <v>16079.999999999998</v>
      </c>
      <c r="T40" s="107"/>
      <c r="U40" s="121">
        <f t="shared" si="4"/>
        <v>0</v>
      </c>
      <c r="V40" s="783">
        <f t="shared" si="0"/>
        <v>0</v>
      </c>
      <c r="W40" s="784">
        <f t="shared" si="5"/>
        <v>0</v>
      </c>
      <c r="X40" s="246"/>
      <c r="Y40" s="224"/>
      <c r="Z40" s="197">
        <v>24</v>
      </c>
      <c r="AA40" s="222">
        <v>616.20000000000005</v>
      </c>
      <c r="AB40" s="221">
        <v>696</v>
      </c>
      <c r="AC40" s="1161"/>
      <c r="AF40" s="207"/>
      <c r="AG40" s="208"/>
      <c r="AH40" s="207"/>
      <c r="AI40" s="12"/>
    </row>
    <row r="41" spans="1:35" ht="37.65" customHeight="1">
      <c r="A41" s="655" t="s">
        <v>1907</v>
      </c>
      <c r="B41" s="219" t="s">
        <v>1908</v>
      </c>
      <c r="C41" s="203" t="s">
        <v>1040</v>
      </c>
      <c r="D41" s="212" t="s">
        <v>1085</v>
      </c>
      <c r="E41" s="213" t="s">
        <v>1051</v>
      </c>
      <c r="F41" s="212" t="s">
        <v>1026</v>
      </c>
      <c r="G41" s="203" t="s">
        <v>1044</v>
      </c>
      <c r="H41" s="211" t="s">
        <v>1044</v>
      </c>
      <c r="I41" s="211" t="s">
        <v>1095</v>
      </c>
      <c r="J41" s="218">
        <v>25</v>
      </c>
      <c r="K41" s="217" t="s">
        <v>447</v>
      </c>
      <c r="L41" s="216" t="s">
        <v>441</v>
      </c>
      <c r="M41" s="546">
        <v>1.6</v>
      </c>
      <c r="N41" s="546">
        <v>1.8</v>
      </c>
      <c r="O41" s="563" t="s">
        <v>1038</v>
      </c>
      <c r="P41" s="485">
        <f>VLOOKUP($A41,'Изменение прайс-листа'!$A$2:$E$798,4,FALSE)</f>
        <v>490</v>
      </c>
      <c r="Q41" s="467">
        <f t="shared" si="6"/>
        <v>588</v>
      </c>
      <c r="R41" s="467">
        <f t="shared" si="7"/>
        <v>940.80000000000007</v>
      </c>
      <c r="S41" s="398">
        <f t="shared" si="8"/>
        <v>14700</v>
      </c>
      <c r="T41" s="107"/>
      <c r="U41" s="121">
        <f t="shared" si="4"/>
        <v>0</v>
      </c>
      <c r="V41" s="783">
        <f t="shared" si="0"/>
        <v>0</v>
      </c>
      <c r="W41" s="784">
        <f t="shared" si="5"/>
        <v>0</v>
      </c>
      <c r="X41" s="246" t="s">
        <v>1034</v>
      </c>
      <c r="Y41" s="224" t="s">
        <v>1034</v>
      </c>
      <c r="Z41" s="197">
        <v>24</v>
      </c>
      <c r="AA41" s="222">
        <v>616.20000000000005</v>
      </c>
      <c r="AB41" s="221">
        <v>696</v>
      </c>
      <c r="AC41" s="1167" t="s">
        <v>2015</v>
      </c>
      <c r="AF41" s="207"/>
      <c r="AG41" s="208"/>
      <c r="AH41" s="207"/>
      <c r="AI41" s="12"/>
    </row>
    <row r="42" spans="1:35" s="229" customFormat="1" ht="37.65" customHeight="1">
      <c r="A42" s="655" t="s">
        <v>1909</v>
      </c>
      <c r="B42" s="219" t="s">
        <v>1910</v>
      </c>
      <c r="C42" s="203" t="s">
        <v>1040</v>
      </c>
      <c r="D42" s="212" t="s">
        <v>1085</v>
      </c>
      <c r="E42" s="213" t="s">
        <v>1051</v>
      </c>
      <c r="F42" s="212" t="s">
        <v>1026</v>
      </c>
      <c r="G42" s="203" t="s">
        <v>1044</v>
      </c>
      <c r="H42" s="211" t="s">
        <v>1044</v>
      </c>
      <c r="I42" s="211" t="s">
        <v>1095</v>
      </c>
      <c r="J42" s="218">
        <v>25</v>
      </c>
      <c r="K42" s="217" t="s">
        <v>447</v>
      </c>
      <c r="L42" s="216" t="s">
        <v>441</v>
      </c>
      <c r="M42" s="546">
        <v>1.6</v>
      </c>
      <c r="N42" s="546">
        <v>1.8</v>
      </c>
      <c r="O42" s="563" t="s">
        <v>1038</v>
      </c>
      <c r="P42" s="485">
        <f>P41+'7. Надбавки'!$C$5</f>
        <v>536</v>
      </c>
      <c r="Q42" s="467">
        <f t="shared" si="6"/>
        <v>643.19999999999993</v>
      </c>
      <c r="R42" s="467">
        <f t="shared" si="7"/>
        <v>1029.1199999999999</v>
      </c>
      <c r="S42" s="398">
        <f t="shared" si="8"/>
        <v>16079.999999999998</v>
      </c>
      <c r="T42" s="107"/>
      <c r="U42" s="121">
        <f t="shared" si="4"/>
        <v>0</v>
      </c>
      <c r="V42" s="783">
        <f t="shared" si="0"/>
        <v>0</v>
      </c>
      <c r="W42" s="784">
        <f t="shared" si="5"/>
        <v>0</v>
      </c>
      <c r="X42" s="246"/>
      <c r="Y42" s="224"/>
      <c r="Z42" s="197">
        <v>24</v>
      </c>
      <c r="AA42" s="222">
        <v>616.20000000000005</v>
      </c>
      <c r="AB42" s="221">
        <v>696</v>
      </c>
      <c r="AC42" s="1161"/>
      <c r="AD42" s="168"/>
      <c r="AF42" s="207"/>
      <c r="AG42" s="208"/>
      <c r="AH42" s="207"/>
      <c r="AI42" s="12"/>
    </row>
    <row r="43" spans="1:35" ht="37.65" customHeight="1">
      <c r="A43" s="655" t="s">
        <v>1911</v>
      </c>
      <c r="B43" s="219" t="s">
        <v>1912</v>
      </c>
      <c r="C43" s="203" t="s">
        <v>1040</v>
      </c>
      <c r="D43" s="212" t="s">
        <v>1085</v>
      </c>
      <c r="E43" s="213" t="s">
        <v>1051</v>
      </c>
      <c r="F43" s="212" t="s">
        <v>1026</v>
      </c>
      <c r="G43" s="203" t="s">
        <v>1044</v>
      </c>
      <c r="H43" s="211" t="s">
        <v>1044</v>
      </c>
      <c r="I43" s="211" t="s">
        <v>1095</v>
      </c>
      <c r="J43" s="218">
        <v>25</v>
      </c>
      <c r="K43" s="217" t="s">
        <v>447</v>
      </c>
      <c r="L43" s="216" t="s">
        <v>441</v>
      </c>
      <c r="M43" s="546">
        <v>2.2000000000000002</v>
      </c>
      <c r="N43" s="546">
        <v>2.2999999999999998</v>
      </c>
      <c r="O43" s="563" t="s">
        <v>1038</v>
      </c>
      <c r="P43" s="485">
        <f>VLOOKUP($A43,'Изменение прайс-листа'!$A$2:$E$798,4,FALSE)</f>
        <v>512</v>
      </c>
      <c r="Q43" s="467">
        <f t="shared" si="6"/>
        <v>614.4</v>
      </c>
      <c r="R43" s="467">
        <f t="shared" si="7"/>
        <v>1351.68</v>
      </c>
      <c r="S43" s="398">
        <f t="shared" si="8"/>
        <v>15360</v>
      </c>
      <c r="T43" s="107"/>
      <c r="U43" s="121">
        <f t="shared" si="4"/>
        <v>0</v>
      </c>
      <c r="V43" s="783">
        <f t="shared" si="0"/>
        <v>0</v>
      </c>
      <c r="W43" s="784">
        <f t="shared" si="5"/>
        <v>0</v>
      </c>
      <c r="X43" s="246" t="s">
        <v>1034</v>
      </c>
      <c r="Y43" s="224"/>
      <c r="Z43" s="197">
        <v>24</v>
      </c>
      <c r="AA43" s="222">
        <v>616.20000000000005</v>
      </c>
      <c r="AB43" s="221">
        <v>696</v>
      </c>
      <c r="AC43" s="1161"/>
      <c r="AF43" s="207"/>
      <c r="AG43" s="208"/>
      <c r="AH43" s="207"/>
      <c r="AI43" s="12"/>
    </row>
    <row r="44" spans="1:35" ht="37.65" customHeight="1">
      <c r="A44" s="655" t="s">
        <v>1913</v>
      </c>
      <c r="B44" s="219" t="s">
        <v>1914</v>
      </c>
      <c r="C44" s="203" t="s">
        <v>1040</v>
      </c>
      <c r="D44" s="212" t="s">
        <v>1085</v>
      </c>
      <c r="E44" s="213" t="s">
        <v>1051</v>
      </c>
      <c r="F44" s="212" t="s">
        <v>1026</v>
      </c>
      <c r="G44" s="203" t="s">
        <v>1044</v>
      </c>
      <c r="H44" s="211" t="s">
        <v>1044</v>
      </c>
      <c r="I44" s="211" t="s">
        <v>1095</v>
      </c>
      <c r="J44" s="218">
        <v>25</v>
      </c>
      <c r="K44" s="217" t="s">
        <v>447</v>
      </c>
      <c r="L44" s="216" t="s">
        <v>441</v>
      </c>
      <c r="M44" s="546">
        <v>2.2000000000000002</v>
      </c>
      <c r="N44" s="546">
        <v>2.2999999999999998</v>
      </c>
      <c r="O44" s="563" t="s">
        <v>1038</v>
      </c>
      <c r="P44" s="485">
        <f>P43+'7. Надбавки'!$C$5</f>
        <v>558</v>
      </c>
      <c r="Q44" s="467">
        <f t="shared" si="6"/>
        <v>669.6</v>
      </c>
      <c r="R44" s="467">
        <f t="shared" si="7"/>
        <v>1473.1200000000001</v>
      </c>
      <c r="S44" s="398">
        <f t="shared" si="8"/>
        <v>16740</v>
      </c>
      <c r="T44" s="107"/>
      <c r="U44" s="121">
        <f t="shared" si="4"/>
        <v>0</v>
      </c>
      <c r="V44" s="783">
        <f t="shared" si="0"/>
        <v>0</v>
      </c>
      <c r="W44" s="784">
        <f t="shared" si="5"/>
        <v>0</v>
      </c>
      <c r="X44" s="246"/>
      <c r="Y44" s="224"/>
      <c r="Z44" s="197">
        <v>24</v>
      </c>
      <c r="AA44" s="222">
        <v>616.20000000000005</v>
      </c>
      <c r="AB44" s="221">
        <v>696</v>
      </c>
      <c r="AC44" s="1168"/>
      <c r="AF44" s="207"/>
      <c r="AG44" s="208"/>
      <c r="AH44" s="207"/>
      <c r="AI44" s="12"/>
    </row>
    <row r="45" spans="1:35" ht="49.35" customHeight="1">
      <c r="A45" s="655" t="s">
        <v>1915</v>
      </c>
      <c r="B45" s="219" t="s">
        <v>1916</v>
      </c>
      <c r="C45" s="203" t="s">
        <v>1040</v>
      </c>
      <c r="D45" s="212" t="s">
        <v>1085</v>
      </c>
      <c r="E45" s="213" t="s">
        <v>1051</v>
      </c>
      <c r="F45" s="212" t="s">
        <v>1026</v>
      </c>
      <c r="G45" s="203" t="s">
        <v>1044</v>
      </c>
      <c r="H45" s="211" t="s">
        <v>1044</v>
      </c>
      <c r="I45" s="211" t="s">
        <v>1095</v>
      </c>
      <c r="J45" s="218">
        <v>25</v>
      </c>
      <c r="K45" s="217" t="s">
        <v>447</v>
      </c>
      <c r="L45" s="216" t="s">
        <v>441</v>
      </c>
      <c r="M45" s="546">
        <v>1.5</v>
      </c>
      <c r="N45" s="546">
        <v>4</v>
      </c>
      <c r="O45" s="563" t="s">
        <v>1038</v>
      </c>
      <c r="P45" s="485">
        <f>VLOOKUP($A45,'Изменение прайс-листа'!$A$2:$E$798,4,FALSE)</f>
        <v>512</v>
      </c>
      <c r="Q45" s="467">
        <f t="shared" si="6"/>
        <v>614.4</v>
      </c>
      <c r="R45" s="467">
        <f t="shared" si="7"/>
        <v>921.59999999999991</v>
      </c>
      <c r="S45" s="398">
        <f t="shared" si="8"/>
        <v>15360</v>
      </c>
      <c r="T45" s="107"/>
      <c r="U45" s="121">
        <f t="shared" si="4"/>
        <v>0</v>
      </c>
      <c r="V45" s="783">
        <f t="shared" si="0"/>
        <v>0</v>
      </c>
      <c r="W45" s="784">
        <f t="shared" si="5"/>
        <v>0</v>
      </c>
      <c r="X45" s="246" t="s">
        <v>1034</v>
      </c>
      <c r="Y45" s="224" t="s">
        <v>1034</v>
      </c>
      <c r="Z45" s="197">
        <v>24</v>
      </c>
      <c r="AA45" s="222">
        <v>616.20000000000005</v>
      </c>
      <c r="AB45" s="221">
        <v>696</v>
      </c>
      <c r="AC45" s="1167" t="s">
        <v>2016</v>
      </c>
      <c r="AF45" s="207"/>
      <c r="AG45" s="208"/>
      <c r="AH45" s="207"/>
      <c r="AI45" s="12"/>
    </row>
    <row r="46" spans="1:35" ht="49.35" customHeight="1">
      <c r="A46" s="655" t="s">
        <v>1925</v>
      </c>
      <c r="B46" s="219" t="s">
        <v>1926</v>
      </c>
      <c r="C46" s="203" t="s">
        <v>1040</v>
      </c>
      <c r="D46" s="212" t="s">
        <v>1085</v>
      </c>
      <c r="E46" s="213" t="s">
        <v>1051</v>
      </c>
      <c r="F46" s="212" t="s">
        <v>1026</v>
      </c>
      <c r="G46" s="203" t="s">
        <v>1044</v>
      </c>
      <c r="H46" s="211" t="s">
        <v>1044</v>
      </c>
      <c r="I46" s="211" t="s">
        <v>1095</v>
      </c>
      <c r="J46" s="218">
        <v>25</v>
      </c>
      <c r="K46" s="217" t="s">
        <v>447</v>
      </c>
      <c r="L46" s="216" t="s">
        <v>441</v>
      </c>
      <c r="M46" s="546">
        <v>1.5</v>
      </c>
      <c r="N46" s="546">
        <v>4</v>
      </c>
      <c r="O46" s="563" t="s">
        <v>1038</v>
      </c>
      <c r="P46" s="485">
        <f>P45+'7. Надбавки'!$C$5</f>
        <v>558</v>
      </c>
      <c r="Q46" s="467">
        <f t="shared" ref="Q46" si="9">P46*1.2</f>
        <v>669.6</v>
      </c>
      <c r="R46" s="467">
        <f t="shared" ref="R46" si="10">Q46*M46</f>
        <v>1004.4000000000001</v>
      </c>
      <c r="S46" s="398">
        <f t="shared" ref="S46" si="11">Q46*J46</f>
        <v>16740</v>
      </c>
      <c r="T46" s="107"/>
      <c r="U46" s="121">
        <f t="shared" ref="U46" si="12">T46*S46</f>
        <v>0</v>
      </c>
      <c r="V46" s="783">
        <f t="shared" si="0"/>
        <v>0</v>
      </c>
      <c r="W46" s="784">
        <f t="shared" si="5"/>
        <v>0</v>
      </c>
      <c r="X46" s="246"/>
      <c r="Y46" s="224"/>
      <c r="Z46" s="197">
        <v>24</v>
      </c>
      <c r="AA46" s="222">
        <v>616.20000000000005</v>
      </c>
      <c r="AB46" s="221">
        <v>696</v>
      </c>
      <c r="AC46" s="1168"/>
      <c r="AF46" s="207"/>
      <c r="AG46" s="208"/>
      <c r="AH46" s="207"/>
      <c r="AI46" s="12"/>
    </row>
    <row r="47" spans="1:35" ht="37.65" customHeight="1">
      <c r="A47" s="655" t="s">
        <v>1917</v>
      </c>
      <c r="B47" s="219" t="s">
        <v>1918</v>
      </c>
      <c r="C47" s="203" t="s">
        <v>1040</v>
      </c>
      <c r="D47" s="212" t="s">
        <v>1085</v>
      </c>
      <c r="E47" s="213" t="s">
        <v>1051</v>
      </c>
      <c r="F47" s="212" t="s">
        <v>1026</v>
      </c>
      <c r="G47" s="203" t="s">
        <v>1044</v>
      </c>
      <c r="H47" s="211" t="s">
        <v>1044</v>
      </c>
      <c r="I47" s="211" t="s">
        <v>1095</v>
      </c>
      <c r="J47" s="218">
        <v>25</v>
      </c>
      <c r="K47" s="217" t="s">
        <v>447</v>
      </c>
      <c r="L47" s="216" t="s">
        <v>441</v>
      </c>
      <c r="M47" s="546">
        <v>0.5</v>
      </c>
      <c r="N47" s="546">
        <v>0.8</v>
      </c>
      <c r="O47" s="563" t="s">
        <v>1038</v>
      </c>
      <c r="P47" s="485">
        <f>VLOOKUP($A47,'Изменение прайс-листа'!$A$2:$E$798,4,FALSE)</f>
        <v>550</v>
      </c>
      <c r="Q47" s="467">
        <f t="shared" si="6"/>
        <v>660</v>
      </c>
      <c r="R47" s="467">
        <f t="shared" si="7"/>
        <v>330</v>
      </c>
      <c r="S47" s="398">
        <f t="shared" si="8"/>
        <v>16500</v>
      </c>
      <c r="T47" s="107"/>
      <c r="U47" s="121">
        <f t="shared" si="4"/>
        <v>0</v>
      </c>
      <c r="V47" s="783">
        <f t="shared" si="0"/>
        <v>0</v>
      </c>
      <c r="W47" s="784">
        <f t="shared" si="5"/>
        <v>0</v>
      </c>
      <c r="X47" s="246" t="s">
        <v>1034</v>
      </c>
      <c r="Y47" s="224" t="s">
        <v>1034</v>
      </c>
      <c r="Z47" s="197">
        <v>24</v>
      </c>
      <c r="AA47" s="222">
        <v>616.20000000000005</v>
      </c>
      <c r="AB47" s="221">
        <v>696</v>
      </c>
      <c r="AC47" s="1161" t="s">
        <v>2017</v>
      </c>
      <c r="AF47" s="207"/>
      <c r="AG47" s="208"/>
      <c r="AH47" s="207"/>
      <c r="AI47" s="12"/>
    </row>
    <row r="48" spans="1:35" s="248" customFormat="1" ht="37.65" customHeight="1">
      <c r="A48" s="655" t="s">
        <v>1919</v>
      </c>
      <c r="B48" s="219" t="s">
        <v>1920</v>
      </c>
      <c r="C48" s="203" t="s">
        <v>1040</v>
      </c>
      <c r="D48" s="212" t="s">
        <v>1085</v>
      </c>
      <c r="E48" s="213" t="s">
        <v>1051</v>
      </c>
      <c r="F48" s="212" t="s">
        <v>1026</v>
      </c>
      <c r="G48" s="203" t="s">
        <v>1044</v>
      </c>
      <c r="H48" s="211" t="s">
        <v>1044</v>
      </c>
      <c r="I48" s="211" t="s">
        <v>1095</v>
      </c>
      <c r="J48" s="218">
        <v>25</v>
      </c>
      <c r="K48" s="217" t="s">
        <v>447</v>
      </c>
      <c r="L48" s="216" t="s">
        <v>441</v>
      </c>
      <c r="M48" s="546">
        <v>0.5</v>
      </c>
      <c r="N48" s="546">
        <v>0.8</v>
      </c>
      <c r="O48" s="563" t="s">
        <v>1038</v>
      </c>
      <c r="P48" s="485">
        <f>P47+'7. Надбавки'!$C$5</f>
        <v>596</v>
      </c>
      <c r="Q48" s="467">
        <f t="shared" si="6"/>
        <v>715.19999999999993</v>
      </c>
      <c r="R48" s="467">
        <f t="shared" si="7"/>
        <v>357.59999999999997</v>
      </c>
      <c r="S48" s="398">
        <f t="shared" si="8"/>
        <v>17880</v>
      </c>
      <c r="T48" s="107"/>
      <c r="U48" s="121">
        <f t="shared" si="4"/>
        <v>0</v>
      </c>
      <c r="V48" s="783">
        <f t="shared" si="0"/>
        <v>0</v>
      </c>
      <c r="W48" s="784">
        <f t="shared" si="5"/>
        <v>0</v>
      </c>
      <c r="X48" s="246"/>
      <c r="Y48" s="224"/>
      <c r="Z48" s="197">
        <v>24</v>
      </c>
      <c r="AA48" s="222">
        <v>616.20000000000005</v>
      </c>
      <c r="AB48" s="221">
        <v>696</v>
      </c>
      <c r="AC48" s="1161"/>
      <c r="AD48" s="249"/>
      <c r="AF48" s="207"/>
      <c r="AG48" s="208"/>
      <c r="AH48" s="207"/>
      <c r="AI48" s="12"/>
    </row>
    <row r="49" spans="1:37" s="238" customFormat="1" ht="37.65" customHeight="1">
      <c r="A49" s="655" t="s">
        <v>1921</v>
      </c>
      <c r="B49" s="219" t="s">
        <v>1922</v>
      </c>
      <c r="C49" s="203" t="s">
        <v>1040</v>
      </c>
      <c r="D49" s="212" t="s">
        <v>1085</v>
      </c>
      <c r="E49" s="213" t="s">
        <v>1051</v>
      </c>
      <c r="F49" s="212" t="s">
        <v>1026</v>
      </c>
      <c r="G49" s="203" t="s">
        <v>1044</v>
      </c>
      <c r="H49" s="211" t="s">
        <v>1044</v>
      </c>
      <c r="I49" s="211" t="s">
        <v>1095</v>
      </c>
      <c r="J49" s="218">
        <v>25</v>
      </c>
      <c r="K49" s="217" t="s">
        <v>447</v>
      </c>
      <c r="L49" s="216" t="s">
        <v>441</v>
      </c>
      <c r="M49" s="546">
        <v>0.7</v>
      </c>
      <c r="N49" s="546">
        <v>0.9</v>
      </c>
      <c r="O49" s="563" t="s">
        <v>1038</v>
      </c>
      <c r="P49" s="485">
        <f>VLOOKUP($A49,'Изменение прайс-листа'!$A$2:$E$798,4,FALSE)</f>
        <v>550</v>
      </c>
      <c r="Q49" s="467">
        <f t="shared" si="6"/>
        <v>660</v>
      </c>
      <c r="R49" s="467">
        <f t="shared" si="7"/>
        <v>461.99999999999994</v>
      </c>
      <c r="S49" s="398">
        <f t="shared" si="8"/>
        <v>16500</v>
      </c>
      <c r="T49" s="107"/>
      <c r="U49" s="121">
        <f t="shared" si="4"/>
        <v>0</v>
      </c>
      <c r="V49" s="783">
        <f t="shared" si="0"/>
        <v>0</v>
      </c>
      <c r="W49" s="784">
        <f t="shared" si="5"/>
        <v>0</v>
      </c>
      <c r="X49" s="246" t="s">
        <v>1034</v>
      </c>
      <c r="Y49" s="224" t="s">
        <v>1034</v>
      </c>
      <c r="Z49" s="197">
        <v>24</v>
      </c>
      <c r="AA49" s="222">
        <v>616.20000000000005</v>
      </c>
      <c r="AB49" s="221">
        <v>696</v>
      </c>
      <c r="AC49" s="1161"/>
      <c r="AD49" s="239"/>
      <c r="AF49" s="207"/>
      <c r="AG49" s="208"/>
      <c r="AH49" s="207"/>
      <c r="AI49" s="12"/>
    </row>
    <row r="50" spans="1:37" ht="37.65" customHeight="1" thickBot="1">
      <c r="A50" s="656" t="s">
        <v>1923</v>
      </c>
      <c r="B50" s="657" t="s">
        <v>1924</v>
      </c>
      <c r="C50" s="658" t="s">
        <v>1040</v>
      </c>
      <c r="D50" s="659" t="s">
        <v>1085</v>
      </c>
      <c r="E50" s="660" t="s">
        <v>1051</v>
      </c>
      <c r="F50" s="659" t="s">
        <v>1026</v>
      </c>
      <c r="G50" s="658" t="s">
        <v>1044</v>
      </c>
      <c r="H50" s="661" t="s">
        <v>1044</v>
      </c>
      <c r="I50" s="661" t="s">
        <v>1095</v>
      </c>
      <c r="J50" s="662">
        <v>25</v>
      </c>
      <c r="K50" s="663" t="s">
        <v>447</v>
      </c>
      <c r="L50" s="664" t="s">
        <v>441</v>
      </c>
      <c r="M50" s="665">
        <v>0.7</v>
      </c>
      <c r="N50" s="665">
        <v>0.9</v>
      </c>
      <c r="O50" s="666" t="s">
        <v>1038</v>
      </c>
      <c r="P50" s="667">
        <f>P49+'7. Надбавки'!$C$5</f>
        <v>596</v>
      </c>
      <c r="Q50" s="668">
        <f t="shared" si="6"/>
        <v>715.19999999999993</v>
      </c>
      <c r="R50" s="668">
        <f t="shared" si="7"/>
        <v>500.63999999999993</v>
      </c>
      <c r="S50" s="669">
        <f t="shared" si="8"/>
        <v>17880</v>
      </c>
      <c r="T50" s="819"/>
      <c r="U50" s="613">
        <f t="shared" si="4"/>
        <v>0</v>
      </c>
      <c r="V50" s="816">
        <f t="shared" si="0"/>
        <v>0</v>
      </c>
      <c r="W50" s="817">
        <f t="shared" si="5"/>
        <v>0</v>
      </c>
      <c r="X50" s="670"/>
      <c r="Y50" s="671"/>
      <c r="Z50" s="672">
        <v>24</v>
      </c>
      <c r="AA50" s="673">
        <v>616.20000000000005</v>
      </c>
      <c r="AB50" s="670">
        <v>696</v>
      </c>
      <c r="AC50" s="1162"/>
      <c r="AF50" s="207"/>
      <c r="AG50" s="208"/>
      <c r="AH50" s="207"/>
      <c r="AI50" s="12"/>
      <c r="AJ50" s="238"/>
      <c r="AK50" s="238"/>
    </row>
    <row r="51" spans="1:37" ht="36">
      <c r="A51" s="301" t="s">
        <v>539</v>
      </c>
      <c r="B51" s="300" t="s">
        <v>191</v>
      </c>
      <c r="C51" s="282" t="s">
        <v>1040</v>
      </c>
      <c r="D51" s="281" t="s">
        <v>1085</v>
      </c>
      <c r="E51" s="633" t="s">
        <v>1051</v>
      </c>
      <c r="F51" s="633" t="s">
        <v>1026</v>
      </c>
      <c r="G51" s="282" t="s">
        <v>1044</v>
      </c>
      <c r="H51" s="363" t="s">
        <v>1044</v>
      </c>
      <c r="I51" s="363" t="s">
        <v>1096</v>
      </c>
      <c r="J51" s="634">
        <v>23</v>
      </c>
      <c r="K51" s="635" t="s">
        <v>447</v>
      </c>
      <c r="L51" s="636" t="s">
        <v>441</v>
      </c>
      <c r="M51" s="637">
        <v>3.5</v>
      </c>
      <c r="N51" s="637">
        <v>5</v>
      </c>
      <c r="O51" s="552" t="s">
        <v>1038</v>
      </c>
      <c r="P51" s="487">
        <f>VLOOKUP($A51,'Изменение прайс-листа'!$A$2:$E$798,4,FALSE)</f>
        <v>766</v>
      </c>
      <c r="Q51" s="469">
        <f t="shared" si="1"/>
        <v>919.19999999999993</v>
      </c>
      <c r="R51" s="469">
        <f t="shared" si="2"/>
        <v>3217.2</v>
      </c>
      <c r="S51" s="400">
        <f t="shared" si="3"/>
        <v>21141.599999999999</v>
      </c>
      <c r="T51" s="162"/>
      <c r="U51" s="163">
        <f t="shared" si="4"/>
        <v>0</v>
      </c>
      <c r="V51" s="803">
        <f t="shared" si="0"/>
        <v>0</v>
      </c>
      <c r="W51" s="804">
        <f t="shared" si="5"/>
        <v>0</v>
      </c>
      <c r="X51" s="275"/>
      <c r="Y51" s="277"/>
      <c r="Z51" s="276">
        <v>24</v>
      </c>
      <c r="AA51" s="276">
        <v>568.00800000000004</v>
      </c>
      <c r="AB51" s="275">
        <v>768</v>
      </c>
      <c r="AC51" s="1144" t="s">
        <v>563</v>
      </c>
      <c r="AF51" s="207"/>
      <c r="AG51" s="208"/>
      <c r="AH51" s="207"/>
      <c r="AI51" s="12"/>
    </row>
    <row r="52" spans="1:37" ht="35.1" customHeight="1">
      <c r="A52" s="220" t="s">
        <v>540</v>
      </c>
      <c r="B52" s="219" t="s">
        <v>192</v>
      </c>
      <c r="C52" s="203" t="s">
        <v>1040</v>
      </c>
      <c r="D52" s="212" t="s">
        <v>1085</v>
      </c>
      <c r="E52" s="213" t="s">
        <v>1051</v>
      </c>
      <c r="F52" s="213" t="s">
        <v>1026</v>
      </c>
      <c r="G52" s="203" t="s">
        <v>1044</v>
      </c>
      <c r="H52" s="211" t="s">
        <v>1044</v>
      </c>
      <c r="I52" s="211" t="s">
        <v>1096</v>
      </c>
      <c r="J52" s="218">
        <v>23</v>
      </c>
      <c r="K52" s="217" t="s">
        <v>447</v>
      </c>
      <c r="L52" s="216" t="s">
        <v>441</v>
      </c>
      <c r="M52" s="541">
        <v>3.5</v>
      </c>
      <c r="N52" s="541">
        <v>5</v>
      </c>
      <c r="O52" s="303" t="s">
        <v>1038</v>
      </c>
      <c r="P52" s="485">
        <f>VLOOKUP($A52,'Изменение прайс-листа'!$A$2:$E$798,4,FALSE)</f>
        <v>766</v>
      </c>
      <c r="Q52" s="467">
        <f t="shared" si="1"/>
        <v>919.19999999999993</v>
      </c>
      <c r="R52" s="467">
        <f t="shared" si="2"/>
        <v>3217.2</v>
      </c>
      <c r="S52" s="398">
        <f t="shared" si="3"/>
        <v>21141.599999999999</v>
      </c>
      <c r="T52" s="107"/>
      <c r="U52" s="121">
        <f t="shared" si="4"/>
        <v>0</v>
      </c>
      <c r="V52" s="783">
        <f t="shared" si="0"/>
        <v>0</v>
      </c>
      <c r="W52" s="784">
        <f t="shared" si="5"/>
        <v>0</v>
      </c>
      <c r="X52" s="221"/>
      <c r="Y52" s="223"/>
      <c r="Z52" s="222">
        <v>24</v>
      </c>
      <c r="AA52" s="222">
        <v>568.00800000000004</v>
      </c>
      <c r="AB52" s="221">
        <v>768</v>
      </c>
      <c r="AC52" s="1144"/>
      <c r="AF52" s="207"/>
      <c r="AG52" s="208"/>
      <c r="AH52" s="207"/>
      <c r="AI52" s="12"/>
    </row>
    <row r="53" spans="1:37" ht="35.1" customHeight="1">
      <c r="A53" s="220" t="s">
        <v>541</v>
      </c>
      <c r="B53" s="219" t="s">
        <v>193</v>
      </c>
      <c r="C53" s="203" t="s">
        <v>1040</v>
      </c>
      <c r="D53" s="212" t="s">
        <v>1085</v>
      </c>
      <c r="E53" s="213" t="s">
        <v>1051</v>
      </c>
      <c r="F53" s="213" t="s">
        <v>1026</v>
      </c>
      <c r="G53" s="203" t="s">
        <v>1044</v>
      </c>
      <c r="H53" s="211" t="s">
        <v>1044</v>
      </c>
      <c r="I53" s="211" t="s">
        <v>1096</v>
      </c>
      <c r="J53" s="218">
        <v>23</v>
      </c>
      <c r="K53" s="217" t="s">
        <v>447</v>
      </c>
      <c r="L53" s="216" t="s">
        <v>441</v>
      </c>
      <c r="M53" s="541">
        <v>3.5</v>
      </c>
      <c r="N53" s="541">
        <v>5</v>
      </c>
      <c r="O53" s="303" t="s">
        <v>1038</v>
      </c>
      <c r="P53" s="485">
        <f>VLOOKUP($A53,'Изменение прайс-листа'!$A$2:$E$798,4,FALSE)</f>
        <v>766</v>
      </c>
      <c r="Q53" s="467">
        <f t="shared" si="1"/>
        <v>919.19999999999993</v>
      </c>
      <c r="R53" s="467">
        <f t="shared" si="2"/>
        <v>3217.2</v>
      </c>
      <c r="S53" s="398">
        <f t="shared" si="3"/>
        <v>21141.599999999999</v>
      </c>
      <c r="T53" s="107"/>
      <c r="U53" s="121">
        <f t="shared" si="4"/>
        <v>0</v>
      </c>
      <c r="V53" s="783">
        <f t="shared" si="0"/>
        <v>0</v>
      </c>
      <c r="W53" s="784">
        <f t="shared" si="5"/>
        <v>0</v>
      </c>
      <c r="X53" s="221"/>
      <c r="Y53" s="223"/>
      <c r="Z53" s="222">
        <v>24</v>
      </c>
      <c r="AA53" s="222">
        <v>568.00800000000004</v>
      </c>
      <c r="AB53" s="221">
        <v>768</v>
      </c>
      <c r="AC53" s="1144"/>
      <c r="AF53" s="207"/>
      <c r="AG53" s="208"/>
      <c r="AH53" s="207"/>
      <c r="AI53" s="12"/>
    </row>
    <row r="54" spans="1:37" ht="35.1" customHeight="1">
      <c r="A54" s="220" t="s">
        <v>742</v>
      </c>
      <c r="B54" s="219" t="s">
        <v>194</v>
      </c>
      <c r="C54" s="203" t="s">
        <v>1040</v>
      </c>
      <c r="D54" s="212" t="s">
        <v>1085</v>
      </c>
      <c r="E54" s="213" t="s">
        <v>1051</v>
      </c>
      <c r="F54" s="213" t="s">
        <v>1026</v>
      </c>
      <c r="G54" s="203" t="s">
        <v>1044</v>
      </c>
      <c r="H54" s="211" t="s">
        <v>1044</v>
      </c>
      <c r="I54" s="211" t="s">
        <v>1096</v>
      </c>
      <c r="J54" s="218">
        <v>23</v>
      </c>
      <c r="K54" s="217" t="s">
        <v>447</v>
      </c>
      <c r="L54" s="216" t="s">
        <v>441</v>
      </c>
      <c r="M54" s="541">
        <v>3.5</v>
      </c>
      <c r="N54" s="541">
        <v>5</v>
      </c>
      <c r="O54" s="303" t="s">
        <v>1038</v>
      </c>
      <c r="P54" s="485">
        <f>VLOOKUP($A54,'Изменение прайс-листа'!$A$2:$E$798,4,FALSE)</f>
        <v>766</v>
      </c>
      <c r="Q54" s="467">
        <f t="shared" si="1"/>
        <v>919.19999999999993</v>
      </c>
      <c r="R54" s="467">
        <f t="shared" si="2"/>
        <v>3217.2</v>
      </c>
      <c r="S54" s="398">
        <f t="shared" si="3"/>
        <v>21141.599999999999</v>
      </c>
      <c r="T54" s="107"/>
      <c r="U54" s="121">
        <f t="shared" si="4"/>
        <v>0</v>
      </c>
      <c r="V54" s="783">
        <f t="shared" si="0"/>
        <v>0</v>
      </c>
      <c r="W54" s="784">
        <f t="shared" si="5"/>
        <v>0</v>
      </c>
      <c r="X54" s="221"/>
      <c r="Y54" s="223"/>
      <c r="Z54" s="222">
        <v>24</v>
      </c>
      <c r="AA54" s="222">
        <v>568.00800000000004</v>
      </c>
      <c r="AB54" s="221">
        <v>768</v>
      </c>
      <c r="AC54" s="1144"/>
      <c r="AF54" s="207"/>
      <c r="AG54" s="208"/>
      <c r="AH54" s="207"/>
      <c r="AI54" s="12"/>
    </row>
    <row r="55" spans="1:37" ht="35.1" customHeight="1">
      <c r="A55" s="220" t="s">
        <v>743</v>
      </c>
      <c r="B55" s="219" t="s">
        <v>195</v>
      </c>
      <c r="C55" s="203" t="s">
        <v>1040</v>
      </c>
      <c r="D55" s="212" t="s">
        <v>1085</v>
      </c>
      <c r="E55" s="213" t="s">
        <v>1051</v>
      </c>
      <c r="F55" s="213" t="s">
        <v>1026</v>
      </c>
      <c r="G55" s="203" t="s">
        <v>1044</v>
      </c>
      <c r="H55" s="211" t="s">
        <v>1044</v>
      </c>
      <c r="I55" s="211" t="s">
        <v>1096</v>
      </c>
      <c r="J55" s="218">
        <v>23</v>
      </c>
      <c r="K55" s="217" t="s">
        <v>447</v>
      </c>
      <c r="L55" s="216" t="s">
        <v>441</v>
      </c>
      <c r="M55" s="541">
        <v>3.5</v>
      </c>
      <c r="N55" s="541">
        <v>5</v>
      </c>
      <c r="O55" s="303" t="s">
        <v>1038</v>
      </c>
      <c r="P55" s="485">
        <f>VLOOKUP($A55,'Изменение прайс-листа'!$A$2:$E$798,4,FALSE)</f>
        <v>1260</v>
      </c>
      <c r="Q55" s="467">
        <f t="shared" si="1"/>
        <v>1512</v>
      </c>
      <c r="R55" s="467">
        <f t="shared" si="2"/>
        <v>5292</v>
      </c>
      <c r="S55" s="398">
        <f t="shared" si="3"/>
        <v>34776</v>
      </c>
      <c r="T55" s="107"/>
      <c r="U55" s="121">
        <f t="shared" si="4"/>
        <v>0</v>
      </c>
      <c r="V55" s="783">
        <f t="shared" si="0"/>
        <v>0</v>
      </c>
      <c r="W55" s="784">
        <f t="shared" si="5"/>
        <v>0</v>
      </c>
      <c r="X55" s="221"/>
      <c r="Y55" s="223"/>
      <c r="Z55" s="222">
        <v>24</v>
      </c>
      <c r="AA55" s="222">
        <v>568.00800000000004</v>
      </c>
      <c r="AB55" s="221">
        <v>768</v>
      </c>
      <c r="AC55" s="1144"/>
      <c r="AF55" s="207"/>
      <c r="AG55" s="208"/>
      <c r="AH55" s="207"/>
      <c r="AI55" s="12"/>
    </row>
    <row r="56" spans="1:37" ht="35.1" customHeight="1">
      <c r="A56" s="220" t="s">
        <v>744</v>
      </c>
      <c r="B56" s="219" t="s">
        <v>196</v>
      </c>
      <c r="C56" s="203" t="s">
        <v>1040</v>
      </c>
      <c r="D56" s="212" t="s">
        <v>1085</v>
      </c>
      <c r="E56" s="213" t="s">
        <v>1051</v>
      </c>
      <c r="F56" s="213" t="s">
        <v>1026</v>
      </c>
      <c r="G56" s="203" t="s">
        <v>1044</v>
      </c>
      <c r="H56" s="211" t="s">
        <v>1044</v>
      </c>
      <c r="I56" s="211" t="s">
        <v>1096</v>
      </c>
      <c r="J56" s="218">
        <v>23</v>
      </c>
      <c r="K56" s="217" t="s">
        <v>447</v>
      </c>
      <c r="L56" s="216" t="s">
        <v>441</v>
      </c>
      <c r="M56" s="541">
        <v>3.5</v>
      </c>
      <c r="N56" s="541">
        <v>5</v>
      </c>
      <c r="O56" s="303" t="s">
        <v>1038</v>
      </c>
      <c r="P56" s="485">
        <f>VLOOKUP($A56,'Изменение прайс-листа'!$A$2:$E$798,4,FALSE)</f>
        <v>766</v>
      </c>
      <c r="Q56" s="467">
        <f t="shared" si="1"/>
        <v>919.19999999999993</v>
      </c>
      <c r="R56" s="467">
        <f t="shared" si="2"/>
        <v>3217.2</v>
      </c>
      <c r="S56" s="398">
        <f t="shared" si="3"/>
        <v>21141.599999999999</v>
      </c>
      <c r="T56" s="107"/>
      <c r="U56" s="121">
        <f t="shared" si="4"/>
        <v>0</v>
      </c>
      <c r="V56" s="783">
        <f t="shared" si="0"/>
        <v>0</v>
      </c>
      <c r="W56" s="784">
        <f t="shared" si="5"/>
        <v>0</v>
      </c>
      <c r="X56" s="221"/>
      <c r="Y56" s="223"/>
      <c r="Z56" s="222">
        <v>24</v>
      </c>
      <c r="AA56" s="222">
        <v>568.00800000000004</v>
      </c>
      <c r="AB56" s="221">
        <v>768</v>
      </c>
      <c r="AC56" s="1144"/>
      <c r="AF56" s="207"/>
      <c r="AG56" s="208"/>
      <c r="AH56" s="207"/>
      <c r="AI56" s="12"/>
    </row>
    <row r="57" spans="1:37" ht="35.1" customHeight="1">
      <c r="A57" s="220" t="s">
        <v>745</v>
      </c>
      <c r="B57" s="219" t="s">
        <v>197</v>
      </c>
      <c r="C57" s="203" t="s">
        <v>1040</v>
      </c>
      <c r="D57" s="212" t="s">
        <v>1085</v>
      </c>
      <c r="E57" s="213" t="s">
        <v>1051</v>
      </c>
      <c r="F57" s="213" t="s">
        <v>1026</v>
      </c>
      <c r="G57" s="203" t="s">
        <v>1044</v>
      </c>
      <c r="H57" s="211" t="s">
        <v>1044</v>
      </c>
      <c r="I57" s="211" t="s">
        <v>1096</v>
      </c>
      <c r="J57" s="218">
        <v>23</v>
      </c>
      <c r="K57" s="217" t="s">
        <v>447</v>
      </c>
      <c r="L57" s="216" t="s">
        <v>441</v>
      </c>
      <c r="M57" s="541">
        <v>3.5</v>
      </c>
      <c r="N57" s="541">
        <v>5</v>
      </c>
      <c r="O57" s="303" t="s">
        <v>1038</v>
      </c>
      <c r="P57" s="485">
        <f>VLOOKUP($A57,'Изменение прайс-листа'!$A$2:$E$798,4,FALSE)</f>
        <v>1260</v>
      </c>
      <c r="Q57" s="467">
        <f t="shared" si="1"/>
        <v>1512</v>
      </c>
      <c r="R57" s="467">
        <f t="shared" si="2"/>
        <v>5292</v>
      </c>
      <c r="S57" s="398">
        <f t="shared" si="3"/>
        <v>34776</v>
      </c>
      <c r="T57" s="107"/>
      <c r="U57" s="121">
        <f t="shared" si="4"/>
        <v>0</v>
      </c>
      <c r="V57" s="783">
        <f t="shared" si="0"/>
        <v>0</v>
      </c>
      <c r="W57" s="784">
        <f t="shared" si="5"/>
        <v>0</v>
      </c>
      <c r="X57" s="221"/>
      <c r="Y57" s="223"/>
      <c r="Z57" s="222">
        <v>24</v>
      </c>
      <c r="AA57" s="222">
        <v>568.00800000000004</v>
      </c>
      <c r="AB57" s="221">
        <v>768</v>
      </c>
      <c r="AC57" s="1144"/>
      <c r="AF57" s="207"/>
      <c r="AG57" s="208"/>
      <c r="AH57" s="207"/>
      <c r="AI57" s="12"/>
    </row>
    <row r="58" spans="1:37" ht="35.1" customHeight="1">
      <c r="A58" s="220" t="s">
        <v>188</v>
      </c>
      <c r="B58" s="219" t="s">
        <v>198</v>
      </c>
      <c r="C58" s="203" t="s">
        <v>1040</v>
      </c>
      <c r="D58" s="212" t="s">
        <v>1085</v>
      </c>
      <c r="E58" s="213" t="s">
        <v>1051</v>
      </c>
      <c r="F58" s="213" t="s">
        <v>1026</v>
      </c>
      <c r="G58" s="203" t="s">
        <v>1044</v>
      </c>
      <c r="H58" s="211" t="s">
        <v>1044</v>
      </c>
      <c r="I58" s="211" t="s">
        <v>1096</v>
      </c>
      <c r="J58" s="218">
        <v>23</v>
      </c>
      <c r="K58" s="217" t="s">
        <v>447</v>
      </c>
      <c r="L58" s="216" t="s">
        <v>441</v>
      </c>
      <c r="M58" s="541">
        <v>3.5</v>
      </c>
      <c r="N58" s="541">
        <v>5</v>
      </c>
      <c r="O58" s="303" t="s">
        <v>1038</v>
      </c>
      <c r="P58" s="485">
        <f>VLOOKUP($A58,'Изменение прайс-листа'!$A$2:$E$798,4,FALSE)</f>
        <v>1260</v>
      </c>
      <c r="Q58" s="467">
        <f t="shared" si="1"/>
        <v>1512</v>
      </c>
      <c r="R58" s="467">
        <f t="shared" si="2"/>
        <v>5292</v>
      </c>
      <c r="S58" s="398">
        <f t="shared" si="3"/>
        <v>34776</v>
      </c>
      <c r="T58" s="107"/>
      <c r="U58" s="121">
        <f t="shared" si="4"/>
        <v>0</v>
      </c>
      <c r="V58" s="783">
        <f t="shared" si="0"/>
        <v>0</v>
      </c>
      <c r="W58" s="784">
        <f t="shared" si="5"/>
        <v>0</v>
      </c>
      <c r="X58" s="221"/>
      <c r="Y58" s="223"/>
      <c r="Z58" s="222">
        <v>24</v>
      </c>
      <c r="AA58" s="222">
        <v>568.00800000000004</v>
      </c>
      <c r="AB58" s="221">
        <v>768</v>
      </c>
      <c r="AC58" s="1144"/>
      <c r="AF58" s="207"/>
      <c r="AG58" s="208"/>
      <c r="AH58" s="207"/>
      <c r="AI58" s="12"/>
    </row>
    <row r="59" spans="1:37" ht="35.1" customHeight="1">
      <c r="A59" s="220" t="s">
        <v>189</v>
      </c>
      <c r="B59" s="219" t="s">
        <v>199</v>
      </c>
      <c r="C59" s="203" t="s">
        <v>1040</v>
      </c>
      <c r="D59" s="212" t="s">
        <v>1085</v>
      </c>
      <c r="E59" s="213" t="s">
        <v>1051</v>
      </c>
      <c r="F59" s="213" t="s">
        <v>1026</v>
      </c>
      <c r="G59" s="203" t="s">
        <v>1044</v>
      </c>
      <c r="H59" s="211" t="s">
        <v>1044</v>
      </c>
      <c r="I59" s="211" t="s">
        <v>1096</v>
      </c>
      <c r="J59" s="218">
        <v>23</v>
      </c>
      <c r="K59" s="217" t="s">
        <v>447</v>
      </c>
      <c r="L59" s="216" t="s">
        <v>441</v>
      </c>
      <c r="M59" s="541">
        <v>3.5</v>
      </c>
      <c r="N59" s="541">
        <v>5</v>
      </c>
      <c r="O59" s="303" t="s">
        <v>1038</v>
      </c>
      <c r="P59" s="485">
        <f>VLOOKUP($A59,'Изменение прайс-листа'!$A$2:$E$798,4,FALSE)</f>
        <v>766</v>
      </c>
      <c r="Q59" s="467">
        <f t="shared" si="1"/>
        <v>919.19999999999993</v>
      </c>
      <c r="R59" s="467">
        <f t="shared" si="2"/>
        <v>3217.2</v>
      </c>
      <c r="S59" s="398">
        <f t="shared" si="3"/>
        <v>21141.599999999999</v>
      </c>
      <c r="T59" s="107"/>
      <c r="U59" s="121">
        <f t="shared" si="4"/>
        <v>0</v>
      </c>
      <c r="V59" s="783">
        <f t="shared" si="0"/>
        <v>0</v>
      </c>
      <c r="W59" s="784">
        <f t="shared" si="5"/>
        <v>0</v>
      </c>
      <c r="X59" s="221"/>
      <c r="Y59" s="223"/>
      <c r="Z59" s="222">
        <v>24</v>
      </c>
      <c r="AA59" s="222">
        <v>568.00800000000004</v>
      </c>
      <c r="AB59" s="221">
        <v>768</v>
      </c>
      <c r="AC59" s="1144"/>
      <c r="AF59" s="207"/>
      <c r="AG59" s="208"/>
      <c r="AH59" s="207"/>
      <c r="AI59" s="12"/>
    </row>
    <row r="60" spans="1:37" ht="35.1" customHeight="1">
      <c r="A60" s="220" t="s">
        <v>190</v>
      </c>
      <c r="B60" s="219" t="s">
        <v>200</v>
      </c>
      <c r="C60" s="203" t="s">
        <v>1040</v>
      </c>
      <c r="D60" s="212" t="s">
        <v>1085</v>
      </c>
      <c r="E60" s="213" t="s">
        <v>1051</v>
      </c>
      <c r="F60" s="213" t="s">
        <v>1026</v>
      </c>
      <c r="G60" s="203" t="s">
        <v>1044</v>
      </c>
      <c r="H60" s="211" t="s">
        <v>1044</v>
      </c>
      <c r="I60" s="211" t="s">
        <v>1096</v>
      </c>
      <c r="J60" s="218">
        <v>23</v>
      </c>
      <c r="K60" s="217" t="s">
        <v>447</v>
      </c>
      <c r="L60" s="216" t="s">
        <v>441</v>
      </c>
      <c r="M60" s="541">
        <v>3.5</v>
      </c>
      <c r="N60" s="541">
        <v>5</v>
      </c>
      <c r="O60" s="303" t="s">
        <v>1038</v>
      </c>
      <c r="P60" s="485">
        <f>VLOOKUP($A60,'Изменение прайс-листа'!$A$2:$E$798,4,FALSE)</f>
        <v>766</v>
      </c>
      <c r="Q60" s="467">
        <f t="shared" si="1"/>
        <v>919.19999999999993</v>
      </c>
      <c r="R60" s="467">
        <f t="shared" si="2"/>
        <v>3217.2</v>
      </c>
      <c r="S60" s="398">
        <f t="shared" si="3"/>
        <v>21141.599999999999</v>
      </c>
      <c r="T60" s="107"/>
      <c r="U60" s="121">
        <f t="shared" si="4"/>
        <v>0</v>
      </c>
      <c r="V60" s="783">
        <f t="shared" si="0"/>
        <v>0</v>
      </c>
      <c r="W60" s="784">
        <f t="shared" si="5"/>
        <v>0</v>
      </c>
      <c r="X60" s="221"/>
      <c r="Y60" s="223"/>
      <c r="Z60" s="222">
        <v>24</v>
      </c>
      <c r="AA60" s="222">
        <v>568.00800000000004</v>
      </c>
      <c r="AB60" s="221">
        <v>768</v>
      </c>
      <c r="AC60" s="1145"/>
      <c r="AF60" s="207"/>
      <c r="AG60" s="208"/>
      <c r="AH60" s="207"/>
      <c r="AI60" s="12"/>
    </row>
    <row r="61" spans="1:37" ht="51" customHeight="1">
      <c r="A61" s="220" t="s">
        <v>844</v>
      </c>
      <c r="B61" s="219" t="s">
        <v>845</v>
      </c>
      <c r="C61" s="203" t="s">
        <v>1040</v>
      </c>
      <c r="D61" s="212" t="s">
        <v>1085</v>
      </c>
      <c r="E61" s="213" t="s">
        <v>1051</v>
      </c>
      <c r="F61" s="213" t="s">
        <v>1066</v>
      </c>
      <c r="G61" s="203" t="s">
        <v>1044</v>
      </c>
      <c r="H61" s="211" t="s">
        <v>1044</v>
      </c>
      <c r="I61" s="211" t="s">
        <v>1095</v>
      </c>
      <c r="J61" s="218">
        <v>25</v>
      </c>
      <c r="K61" s="217" t="s">
        <v>447</v>
      </c>
      <c r="L61" s="216" t="s">
        <v>839</v>
      </c>
      <c r="M61" s="541">
        <v>1.5</v>
      </c>
      <c r="N61" s="541">
        <v>4.5</v>
      </c>
      <c r="O61" s="303" t="s">
        <v>1038</v>
      </c>
      <c r="P61" s="485">
        <f>VLOOKUP($A61,'Изменение прайс-листа'!$A$2:$E$798,4,FALSE)</f>
        <v>320</v>
      </c>
      <c r="Q61" s="467">
        <f t="shared" ref="Q61:Q92" si="13">P61*1.2</f>
        <v>384</v>
      </c>
      <c r="R61" s="467">
        <f t="shared" ref="R61:R92" si="14">Q61*M61</f>
        <v>576</v>
      </c>
      <c r="S61" s="398">
        <f t="shared" ref="S61:S92" si="15">Q61*J61</f>
        <v>9600</v>
      </c>
      <c r="T61" s="107"/>
      <c r="U61" s="121">
        <f t="shared" ref="U61:U92" si="16">T61*S61</f>
        <v>0</v>
      </c>
      <c r="V61" s="783">
        <f t="shared" si="0"/>
        <v>0</v>
      </c>
      <c r="W61" s="784">
        <f t="shared" si="5"/>
        <v>0</v>
      </c>
      <c r="X61" s="221"/>
      <c r="Y61" s="223"/>
      <c r="Z61" s="222">
        <v>36</v>
      </c>
      <c r="AA61" s="222">
        <v>902.69999999999993</v>
      </c>
      <c r="AB61" s="221">
        <v>720</v>
      </c>
      <c r="AC61" s="247" t="s">
        <v>1650</v>
      </c>
      <c r="AF61" s="207"/>
      <c r="AG61" s="208"/>
      <c r="AH61" s="207"/>
      <c r="AI61" s="12"/>
    </row>
    <row r="62" spans="1:37" ht="45" customHeight="1">
      <c r="A62" s="206" t="s">
        <v>388</v>
      </c>
      <c r="B62" s="215" t="s">
        <v>841</v>
      </c>
      <c r="C62" s="203" t="s">
        <v>1040</v>
      </c>
      <c r="D62" s="212" t="s">
        <v>1085</v>
      </c>
      <c r="E62" s="212" t="s">
        <v>1056</v>
      </c>
      <c r="F62" s="212" t="s">
        <v>1026</v>
      </c>
      <c r="G62" s="203">
        <v>3</v>
      </c>
      <c r="H62" s="211">
        <v>2</v>
      </c>
      <c r="I62" s="211" t="s">
        <v>1095</v>
      </c>
      <c r="J62" s="210">
        <v>15</v>
      </c>
      <c r="K62" s="202" t="s">
        <v>636</v>
      </c>
      <c r="L62" s="199" t="s">
        <v>441</v>
      </c>
      <c r="M62" s="545">
        <v>0.12</v>
      </c>
      <c r="N62" s="545">
        <v>0.28000000000000003</v>
      </c>
      <c r="O62" s="303" t="s">
        <v>1042</v>
      </c>
      <c r="P62" s="485">
        <f>VLOOKUP($A62,'Изменение прайс-листа'!$A$2:$E$798,4,FALSE)</f>
        <v>588</v>
      </c>
      <c r="Q62" s="471">
        <f t="shared" si="13"/>
        <v>705.6</v>
      </c>
      <c r="R62" s="467">
        <f t="shared" si="14"/>
        <v>84.671999999999997</v>
      </c>
      <c r="S62" s="398">
        <f t="shared" si="15"/>
        <v>10584</v>
      </c>
      <c r="T62" s="107"/>
      <c r="U62" s="121">
        <f t="shared" si="16"/>
        <v>0</v>
      </c>
      <c r="V62" s="783">
        <f t="shared" si="0"/>
        <v>0</v>
      </c>
      <c r="W62" s="784">
        <f t="shared" si="5"/>
        <v>0</v>
      </c>
      <c r="X62" s="224" t="s">
        <v>1034</v>
      </c>
      <c r="Y62" s="224" t="s">
        <v>1034</v>
      </c>
      <c r="Z62" s="222">
        <v>24</v>
      </c>
      <c r="AA62" s="222">
        <v>566.64</v>
      </c>
      <c r="AB62" s="221">
        <v>768</v>
      </c>
      <c r="AC62" s="1163" t="s">
        <v>6</v>
      </c>
      <c r="AF62" s="207"/>
      <c r="AG62" s="208"/>
      <c r="AH62" s="207"/>
      <c r="AI62" s="12"/>
    </row>
    <row r="63" spans="1:37" ht="45" customHeight="1">
      <c r="A63" s="206" t="s">
        <v>418</v>
      </c>
      <c r="B63" s="215" t="s">
        <v>422</v>
      </c>
      <c r="C63" s="203" t="s">
        <v>1040</v>
      </c>
      <c r="D63" s="212" t="s">
        <v>1085</v>
      </c>
      <c r="E63" s="212" t="s">
        <v>1056</v>
      </c>
      <c r="F63" s="212" t="s">
        <v>1026</v>
      </c>
      <c r="G63" s="203">
        <v>3</v>
      </c>
      <c r="H63" s="211">
        <v>2</v>
      </c>
      <c r="I63" s="211" t="s">
        <v>1095</v>
      </c>
      <c r="J63" s="210" t="s">
        <v>478</v>
      </c>
      <c r="K63" s="202" t="s">
        <v>636</v>
      </c>
      <c r="L63" s="199" t="s">
        <v>441</v>
      </c>
      <c r="M63" s="545">
        <v>0.12</v>
      </c>
      <c r="N63" s="545">
        <v>0.28000000000000003</v>
      </c>
      <c r="O63" s="303" t="s">
        <v>1042</v>
      </c>
      <c r="P63" s="485">
        <f>P62+'7. Надбавки'!$C$6</f>
        <v>662</v>
      </c>
      <c r="Q63" s="471">
        <f t="shared" si="13"/>
        <v>794.4</v>
      </c>
      <c r="R63" s="467">
        <f t="shared" si="14"/>
        <v>95.327999999999989</v>
      </c>
      <c r="S63" s="398">
        <f t="shared" si="15"/>
        <v>11916</v>
      </c>
      <c r="T63" s="107"/>
      <c r="U63" s="121">
        <f t="shared" si="16"/>
        <v>0</v>
      </c>
      <c r="V63" s="783">
        <f t="shared" si="0"/>
        <v>0</v>
      </c>
      <c r="W63" s="784">
        <f t="shared" si="5"/>
        <v>0</v>
      </c>
      <c r="X63" s="196"/>
      <c r="Y63" s="198"/>
      <c r="Z63" s="197">
        <v>24</v>
      </c>
      <c r="AA63" s="222">
        <v>566.64</v>
      </c>
      <c r="AB63" s="221">
        <v>768</v>
      </c>
      <c r="AC63" s="1164"/>
      <c r="AF63" s="207"/>
      <c r="AG63" s="208"/>
      <c r="AH63" s="207"/>
      <c r="AI63" s="12"/>
    </row>
    <row r="64" spans="1:37" ht="45" customHeight="1">
      <c r="A64" s="206" t="s">
        <v>419</v>
      </c>
      <c r="B64" s="215" t="s">
        <v>420</v>
      </c>
      <c r="C64" s="203" t="s">
        <v>1040</v>
      </c>
      <c r="D64" s="212" t="s">
        <v>1085</v>
      </c>
      <c r="E64" s="212" t="s">
        <v>1056</v>
      </c>
      <c r="F64" s="212" t="s">
        <v>1026</v>
      </c>
      <c r="G64" s="203">
        <v>3</v>
      </c>
      <c r="H64" s="211">
        <v>2</v>
      </c>
      <c r="I64" s="211" t="s">
        <v>1095</v>
      </c>
      <c r="J64" s="210" t="s">
        <v>170</v>
      </c>
      <c r="K64" s="202" t="s">
        <v>636</v>
      </c>
      <c r="L64" s="199" t="s">
        <v>441</v>
      </c>
      <c r="M64" s="545">
        <v>0.12</v>
      </c>
      <c r="N64" s="545">
        <v>0.28000000000000003</v>
      </c>
      <c r="O64" s="303" t="s">
        <v>1042</v>
      </c>
      <c r="P64" s="485">
        <f>VLOOKUP($A64,'Изменение прайс-листа'!$A$2:$E$798,4,FALSE)</f>
        <v>666</v>
      </c>
      <c r="Q64" s="471">
        <f t="shared" si="13"/>
        <v>799.19999999999993</v>
      </c>
      <c r="R64" s="467">
        <f t="shared" si="14"/>
        <v>95.903999999999982</v>
      </c>
      <c r="S64" s="398">
        <f t="shared" si="15"/>
        <v>7991.9999999999991</v>
      </c>
      <c r="T64" s="107"/>
      <c r="U64" s="121">
        <f t="shared" si="16"/>
        <v>0</v>
      </c>
      <c r="V64" s="783">
        <f t="shared" si="0"/>
        <v>0</v>
      </c>
      <c r="W64" s="784">
        <f t="shared" si="5"/>
        <v>0</v>
      </c>
      <c r="X64" s="224" t="s">
        <v>1034</v>
      </c>
      <c r="Y64" s="198"/>
      <c r="Z64" s="197">
        <v>27</v>
      </c>
      <c r="AA64" s="197">
        <v>425.52</v>
      </c>
      <c r="AB64" s="196">
        <v>891</v>
      </c>
      <c r="AC64" s="1164"/>
      <c r="AF64" s="207"/>
      <c r="AG64" s="208"/>
      <c r="AH64" s="207"/>
      <c r="AI64" s="12"/>
    </row>
    <row r="65" spans="1:35" ht="45" customHeight="1">
      <c r="A65" s="206" t="s">
        <v>421</v>
      </c>
      <c r="B65" s="215" t="s">
        <v>422</v>
      </c>
      <c r="C65" s="203" t="s">
        <v>1040</v>
      </c>
      <c r="D65" s="212" t="s">
        <v>1085</v>
      </c>
      <c r="E65" s="212" t="s">
        <v>1056</v>
      </c>
      <c r="F65" s="212" t="s">
        <v>1026</v>
      </c>
      <c r="G65" s="203">
        <v>3</v>
      </c>
      <c r="H65" s="211">
        <v>2</v>
      </c>
      <c r="I65" s="211" t="s">
        <v>1095</v>
      </c>
      <c r="J65" s="210" t="s">
        <v>170</v>
      </c>
      <c r="K65" s="202" t="s">
        <v>636</v>
      </c>
      <c r="L65" s="199" t="s">
        <v>441</v>
      </c>
      <c r="M65" s="545">
        <v>0.12</v>
      </c>
      <c r="N65" s="545">
        <v>0.28000000000000003</v>
      </c>
      <c r="O65" s="303" t="s">
        <v>1042</v>
      </c>
      <c r="P65" s="485">
        <f>P64+'7. Надбавки'!$C$6</f>
        <v>740</v>
      </c>
      <c r="Q65" s="471">
        <f t="shared" si="13"/>
        <v>888</v>
      </c>
      <c r="R65" s="467">
        <f t="shared" si="14"/>
        <v>106.56</v>
      </c>
      <c r="S65" s="398">
        <f t="shared" si="15"/>
        <v>8880</v>
      </c>
      <c r="T65" s="107"/>
      <c r="U65" s="121">
        <f t="shared" si="16"/>
        <v>0</v>
      </c>
      <c r="V65" s="783">
        <f t="shared" si="0"/>
        <v>0</v>
      </c>
      <c r="W65" s="784">
        <f t="shared" si="5"/>
        <v>0</v>
      </c>
      <c r="X65" s="196"/>
      <c r="Y65" s="198"/>
      <c r="Z65" s="197">
        <v>27</v>
      </c>
      <c r="AA65" s="197">
        <v>425.52</v>
      </c>
      <c r="AB65" s="196">
        <v>891</v>
      </c>
      <c r="AC65" s="1165"/>
      <c r="AF65" s="207"/>
      <c r="AG65" s="208"/>
      <c r="AH65" s="207"/>
      <c r="AI65" s="12"/>
    </row>
    <row r="66" spans="1:35" ht="39" customHeight="1">
      <c r="A66" s="206" t="s">
        <v>77</v>
      </c>
      <c r="B66" s="215" t="s">
        <v>78</v>
      </c>
      <c r="C66" s="203" t="s">
        <v>1040</v>
      </c>
      <c r="D66" s="212" t="s">
        <v>1085</v>
      </c>
      <c r="E66" s="212" t="s">
        <v>1056</v>
      </c>
      <c r="F66" s="212" t="s">
        <v>1026</v>
      </c>
      <c r="G66" s="203">
        <v>3</v>
      </c>
      <c r="H66" s="211">
        <v>1</v>
      </c>
      <c r="I66" s="211" t="s">
        <v>1095</v>
      </c>
      <c r="J66" s="210">
        <v>15</v>
      </c>
      <c r="K66" s="202" t="s">
        <v>636</v>
      </c>
      <c r="L66" s="199" t="s">
        <v>441</v>
      </c>
      <c r="M66" s="545">
        <v>0.13</v>
      </c>
      <c r="N66" s="545">
        <v>0.3</v>
      </c>
      <c r="O66" s="303" t="s">
        <v>1042</v>
      </c>
      <c r="P66" s="485">
        <f>VLOOKUP($A66,'Изменение прайс-листа'!$A$2:$E$798,4,FALSE)</f>
        <v>638</v>
      </c>
      <c r="Q66" s="471">
        <f t="shared" si="13"/>
        <v>765.6</v>
      </c>
      <c r="R66" s="467">
        <f t="shared" si="14"/>
        <v>99.528000000000006</v>
      </c>
      <c r="S66" s="398">
        <f t="shared" si="15"/>
        <v>11484</v>
      </c>
      <c r="T66" s="107"/>
      <c r="U66" s="121">
        <f t="shared" si="16"/>
        <v>0</v>
      </c>
      <c r="V66" s="783">
        <f t="shared" si="0"/>
        <v>0</v>
      </c>
      <c r="W66" s="784">
        <f t="shared" si="5"/>
        <v>0</v>
      </c>
      <c r="X66" s="224" t="s">
        <v>1034</v>
      </c>
      <c r="Y66" s="198"/>
      <c r="Z66" s="197">
        <v>24</v>
      </c>
      <c r="AA66" s="197">
        <v>541.43999999999994</v>
      </c>
      <c r="AB66" s="196">
        <v>792</v>
      </c>
      <c r="AC66" s="1153" t="s">
        <v>569</v>
      </c>
      <c r="AF66" s="207"/>
      <c r="AG66" s="208"/>
      <c r="AH66" s="207"/>
      <c r="AI66" s="12"/>
    </row>
    <row r="67" spans="1:35" ht="39.75" customHeight="1">
      <c r="A67" s="206" t="s">
        <v>79</v>
      </c>
      <c r="B67" s="215" t="s">
        <v>80</v>
      </c>
      <c r="C67" s="203" t="s">
        <v>1040</v>
      </c>
      <c r="D67" s="212" t="s">
        <v>1085</v>
      </c>
      <c r="E67" s="212" t="s">
        <v>1056</v>
      </c>
      <c r="F67" s="212" t="s">
        <v>1026</v>
      </c>
      <c r="G67" s="203">
        <v>3</v>
      </c>
      <c r="H67" s="211">
        <v>1</v>
      </c>
      <c r="I67" s="211" t="s">
        <v>1095</v>
      </c>
      <c r="J67" s="210" t="s">
        <v>478</v>
      </c>
      <c r="K67" s="202" t="s">
        <v>636</v>
      </c>
      <c r="L67" s="199" t="s">
        <v>441</v>
      </c>
      <c r="M67" s="545">
        <v>0.13</v>
      </c>
      <c r="N67" s="545">
        <v>0.3</v>
      </c>
      <c r="O67" s="303" t="s">
        <v>1042</v>
      </c>
      <c r="P67" s="485">
        <f>P66+'7. Надбавки'!$C$6</f>
        <v>712</v>
      </c>
      <c r="Q67" s="471">
        <f t="shared" si="13"/>
        <v>854.4</v>
      </c>
      <c r="R67" s="467">
        <f t="shared" si="14"/>
        <v>111.072</v>
      </c>
      <c r="S67" s="398">
        <f t="shared" si="15"/>
        <v>12816</v>
      </c>
      <c r="T67" s="107"/>
      <c r="U67" s="121">
        <f t="shared" si="16"/>
        <v>0</v>
      </c>
      <c r="V67" s="783">
        <f t="shared" si="0"/>
        <v>0</v>
      </c>
      <c r="W67" s="784">
        <f t="shared" si="5"/>
        <v>0</v>
      </c>
      <c r="X67" s="224"/>
      <c r="Y67" s="198"/>
      <c r="Z67" s="197">
        <v>24</v>
      </c>
      <c r="AA67" s="197">
        <v>541.43999999999994</v>
      </c>
      <c r="AB67" s="196">
        <v>792</v>
      </c>
      <c r="AC67" s="1154"/>
      <c r="AF67" s="207"/>
      <c r="AG67" s="208"/>
      <c r="AH67" s="207"/>
      <c r="AI67" s="12"/>
    </row>
    <row r="68" spans="1:35" ht="36.75" customHeight="1">
      <c r="A68" s="206" t="s">
        <v>81</v>
      </c>
      <c r="B68" s="215" t="s">
        <v>78</v>
      </c>
      <c r="C68" s="203" t="s">
        <v>1040</v>
      </c>
      <c r="D68" s="212" t="s">
        <v>1085</v>
      </c>
      <c r="E68" s="212" t="s">
        <v>1056</v>
      </c>
      <c r="F68" s="212" t="s">
        <v>1026</v>
      </c>
      <c r="G68" s="203">
        <v>3</v>
      </c>
      <c r="H68" s="211">
        <v>1</v>
      </c>
      <c r="I68" s="211" t="s">
        <v>1095</v>
      </c>
      <c r="J68" s="210" t="s">
        <v>170</v>
      </c>
      <c r="K68" s="202" t="s">
        <v>636</v>
      </c>
      <c r="L68" s="199" t="s">
        <v>441</v>
      </c>
      <c r="M68" s="545">
        <v>0.13</v>
      </c>
      <c r="N68" s="545">
        <v>0.3</v>
      </c>
      <c r="O68" s="303" t="s">
        <v>1042</v>
      </c>
      <c r="P68" s="485">
        <f>VLOOKUP($A68,'Изменение прайс-листа'!$A$2:$E$798,4,FALSE)</f>
        <v>722</v>
      </c>
      <c r="Q68" s="471">
        <f t="shared" si="13"/>
        <v>866.4</v>
      </c>
      <c r="R68" s="467">
        <f t="shared" si="14"/>
        <v>112.63200000000001</v>
      </c>
      <c r="S68" s="398">
        <f t="shared" si="15"/>
        <v>8664</v>
      </c>
      <c r="T68" s="107"/>
      <c r="U68" s="121">
        <f t="shared" si="16"/>
        <v>0</v>
      </c>
      <c r="V68" s="783">
        <f t="shared" si="0"/>
        <v>0</v>
      </c>
      <c r="W68" s="784">
        <f t="shared" si="5"/>
        <v>0</v>
      </c>
      <c r="X68" s="224" t="s">
        <v>1034</v>
      </c>
      <c r="Y68" s="198"/>
      <c r="Z68" s="197">
        <v>27</v>
      </c>
      <c r="AA68" s="197">
        <v>406.62</v>
      </c>
      <c r="AB68" s="196">
        <v>891</v>
      </c>
      <c r="AC68" s="1154"/>
      <c r="AF68" s="207"/>
      <c r="AG68" s="208"/>
      <c r="AH68" s="207"/>
      <c r="AI68" s="12"/>
    </row>
    <row r="69" spans="1:35" ht="41.25" customHeight="1">
      <c r="A69" s="206" t="s">
        <v>82</v>
      </c>
      <c r="B69" s="215" t="s">
        <v>80</v>
      </c>
      <c r="C69" s="203" t="s">
        <v>1040</v>
      </c>
      <c r="D69" s="212" t="s">
        <v>1085</v>
      </c>
      <c r="E69" s="212" t="s">
        <v>1056</v>
      </c>
      <c r="F69" s="212" t="s">
        <v>1026</v>
      </c>
      <c r="G69" s="203">
        <v>3</v>
      </c>
      <c r="H69" s="211">
        <v>1</v>
      </c>
      <c r="I69" s="211" t="s">
        <v>1095</v>
      </c>
      <c r="J69" s="210" t="s">
        <v>170</v>
      </c>
      <c r="K69" s="202" t="s">
        <v>636</v>
      </c>
      <c r="L69" s="199" t="s">
        <v>441</v>
      </c>
      <c r="M69" s="545">
        <v>0.13</v>
      </c>
      <c r="N69" s="545">
        <v>0.3</v>
      </c>
      <c r="O69" s="303" t="s">
        <v>1042</v>
      </c>
      <c r="P69" s="485">
        <f>P68+'7. Надбавки'!$C$6</f>
        <v>796</v>
      </c>
      <c r="Q69" s="471">
        <f t="shared" si="13"/>
        <v>955.19999999999993</v>
      </c>
      <c r="R69" s="467">
        <f t="shared" si="14"/>
        <v>124.176</v>
      </c>
      <c r="S69" s="398">
        <f t="shared" si="15"/>
        <v>9552</v>
      </c>
      <c r="T69" s="107"/>
      <c r="U69" s="121">
        <f t="shared" si="16"/>
        <v>0</v>
      </c>
      <c r="V69" s="783">
        <f t="shared" si="0"/>
        <v>0</v>
      </c>
      <c r="W69" s="784">
        <f t="shared" si="5"/>
        <v>0</v>
      </c>
      <c r="X69" s="224"/>
      <c r="Y69" s="198"/>
      <c r="Z69" s="197">
        <v>27</v>
      </c>
      <c r="AA69" s="197">
        <v>406.62</v>
      </c>
      <c r="AB69" s="196">
        <v>891</v>
      </c>
      <c r="AC69" s="1154"/>
      <c r="AF69" s="207"/>
      <c r="AG69" s="208"/>
      <c r="AH69" s="207"/>
      <c r="AI69" s="12"/>
    </row>
    <row r="70" spans="1:35" ht="40.5" customHeight="1">
      <c r="A70" s="206" t="s">
        <v>83</v>
      </c>
      <c r="B70" s="215" t="s">
        <v>78</v>
      </c>
      <c r="C70" s="203" t="s">
        <v>1040</v>
      </c>
      <c r="D70" s="212" t="s">
        <v>1085</v>
      </c>
      <c r="E70" s="212" t="s">
        <v>1056</v>
      </c>
      <c r="F70" s="212" t="s">
        <v>1026</v>
      </c>
      <c r="G70" s="203">
        <v>3</v>
      </c>
      <c r="H70" s="211">
        <v>1</v>
      </c>
      <c r="I70" s="211" t="s">
        <v>1095</v>
      </c>
      <c r="J70" s="210" t="s">
        <v>98</v>
      </c>
      <c r="K70" s="202" t="s">
        <v>636</v>
      </c>
      <c r="L70" s="199" t="s">
        <v>441</v>
      </c>
      <c r="M70" s="545">
        <v>0.13</v>
      </c>
      <c r="N70" s="545">
        <v>0.3</v>
      </c>
      <c r="O70" s="303" t="s">
        <v>1042</v>
      </c>
      <c r="P70" s="485">
        <f>VLOOKUP($A70,'Изменение прайс-листа'!$A$2:$E$798,4,FALSE)</f>
        <v>742</v>
      </c>
      <c r="Q70" s="471">
        <f t="shared" si="13"/>
        <v>890.4</v>
      </c>
      <c r="R70" s="467">
        <f t="shared" si="14"/>
        <v>115.752</v>
      </c>
      <c r="S70" s="398">
        <f t="shared" si="15"/>
        <v>4452</v>
      </c>
      <c r="T70" s="107"/>
      <c r="U70" s="121">
        <f t="shared" si="16"/>
        <v>0</v>
      </c>
      <c r="V70" s="783">
        <f t="shared" ref="V70:V133" si="17">ROUNDUP(AA70/Z70*T70,0)</f>
        <v>0</v>
      </c>
      <c r="W70" s="784">
        <f t="shared" ref="W70:W133" si="18">T70/Z70</f>
        <v>0</v>
      </c>
      <c r="X70" s="224" t="s">
        <v>1034</v>
      </c>
      <c r="Y70" s="198"/>
      <c r="Z70" s="197">
        <v>60</v>
      </c>
      <c r="AA70" s="197">
        <v>451.8</v>
      </c>
      <c r="AB70" s="196">
        <v>1980</v>
      </c>
      <c r="AC70" s="1154"/>
      <c r="AF70" s="207"/>
      <c r="AG70" s="208"/>
      <c r="AH70" s="207"/>
      <c r="AI70" s="12"/>
    </row>
    <row r="71" spans="1:35" ht="42" customHeight="1">
      <c r="A71" s="206" t="s">
        <v>84</v>
      </c>
      <c r="B71" s="215" t="s">
        <v>80</v>
      </c>
      <c r="C71" s="203" t="s">
        <v>1040</v>
      </c>
      <c r="D71" s="212" t="s">
        <v>1085</v>
      </c>
      <c r="E71" s="212" t="s">
        <v>1056</v>
      </c>
      <c r="F71" s="212" t="s">
        <v>1026</v>
      </c>
      <c r="G71" s="203">
        <v>3</v>
      </c>
      <c r="H71" s="211">
        <v>1</v>
      </c>
      <c r="I71" s="211" t="s">
        <v>1095</v>
      </c>
      <c r="J71" s="210">
        <v>5</v>
      </c>
      <c r="K71" s="202" t="s">
        <v>636</v>
      </c>
      <c r="L71" s="199" t="s">
        <v>441</v>
      </c>
      <c r="M71" s="545">
        <v>0.13</v>
      </c>
      <c r="N71" s="545">
        <v>0.3</v>
      </c>
      <c r="O71" s="303" t="s">
        <v>1042</v>
      </c>
      <c r="P71" s="485">
        <f>P70+'7. Надбавки'!$C$6</f>
        <v>816</v>
      </c>
      <c r="Q71" s="471">
        <f t="shared" si="13"/>
        <v>979.19999999999993</v>
      </c>
      <c r="R71" s="467">
        <f t="shared" si="14"/>
        <v>127.29599999999999</v>
      </c>
      <c r="S71" s="398">
        <f t="shared" si="15"/>
        <v>4896</v>
      </c>
      <c r="T71" s="107"/>
      <c r="U71" s="121">
        <f t="shared" si="16"/>
        <v>0</v>
      </c>
      <c r="V71" s="783">
        <f t="shared" si="17"/>
        <v>0</v>
      </c>
      <c r="W71" s="784">
        <f t="shared" si="18"/>
        <v>0</v>
      </c>
      <c r="X71" s="224"/>
      <c r="Y71" s="198"/>
      <c r="Z71" s="197">
        <v>60</v>
      </c>
      <c r="AA71" s="197">
        <v>451.8</v>
      </c>
      <c r="AB71" s="196">
        <v>1980</v>
      </c>
      <c r="AC71" s="1154"/>
      <c r="AF71" s="207"/>
      <c r="AG71" s="208"/>
      <c r="AH71" s="207"/>
      <c r="AI71" s="12"/>
    </row>
    <row r="72" spans="1:35" ht="40.5" customHeight="1">
      <c r="A72" s="206" t="s">
        <v>618</v>
      </c>
      <c r="B72" s="215" t="s">
        <v>78</v>
      </c>
      <c r="C72" s="203" t="s">
        <v>1040</v>
      </c>
      <c r="D72" s="212" t="s">
        <v>1085</v>
      </c>
      <c r="E72" s="212" t="s">
        <v>1056</v>
      </c>
      <c r="F72" s="212" t="s">
        <v>1026</v>
      </c>
      <c r="G72" s="203">
        <v>3</v>
      </c>
      <c r="H72" s="211">
        <v>1</v>
      </c>
      <c r="I72" s="211" t="s">
        <v>1095</v>
      </c>
      <c r="J72" s="210" t="s">
        <v>826</v>
      </c>
      <c r="K72" s="202" t="s">
        <v>636</v>
      </c>
      <c r="L72" s="199" t="s">
        <v>441</v>
      </c>
      <c r="M72" s="545">
        <v>0.13</v>
      </c>
      <c r="N72" s="545">
        <v>0.3</v>
      </c>
      <c r="O72" s="303" t="s">
        <v>1042</v>
      </c>
      <c r="P72" s="485">
        <f>VLOOKUP($A72,'Изменение прайс-листа'!$A$2:$E$798,4,FALSE)</f>
        <v>1392</v>
      </c>
      <c r="Q72" s="471">
        <f t="shared" si="13"/>
        <v>1670.3999999999999</v>
      </c>
      <c r="R72" s="467">
        <f t="shared" si="14"/>
        <v>217.15199999999999</v>
      </c>
      <c r="S72" s="398">
        <f t="shared" si="15"/>
        <v>4176</v>
      </c>
      <c r="T72" s="107"/>
      <c r="U72" s="121">
        <f t="shared" si="16"/>
        <v>0</v>
      </c>
      <c r="V72" s="783">
        <f t="shared" si="17"/>
        <v>0</v>
      </c>
      <c r="W72" s="784">
        <f t="shared" si="18"/>
        <v>0</v>
      </c>
      <c r="X72" s="224" t="s">
        <v>1034</v>
      </c>
      <c r="Y72" s="198"/>
      <c r="Z72" s="197">
        <v>72</v>
      </c>
      <c r="AA72" s="197">
        <v>271.08</v>
      </c>
      <c r="AB72" s="196">
        <v>2376</v>
      </c>
      <c r="AC72" s="1154"/>
      <c r="AF72" s="207"/>
      <c r="AG72" s="208"/>
      <c r="AH72" s="207"/>
      <c r="AI72" s="12"/>
    </row>
    <row r="73" spans="1:35" ht="41.25" customHeight="1">
      <c r="A73" s="206" t="s">
        <v>619</v>
      </c>
      <c r="B73" s="215" t="s">
        <v>80</v>
      </c>
      <c r="C73" s="203" t="s">
        <v>1040</v>
      </c>
      <c r="D73" s="212" t="s">
        <v>1085</v>
      </c>
      <c r="E73" s="212" t="s">
        <v>1056</v>
      </c>
      <c r="F73" s="212" t="s">
        <v>1026</v>
      </c>
      <c r="G73" s="203">
        <v>3</v>
      </c>
      <c r="H73" s="211">
        <v>1</v>
      </c>
      <c r="I73" s="211" t="s">
        <v>1095</v>
      </c>
      <c r="J73" s="210" t="s">
        <v>826</v>
      </c>
      <c r="K73" s="202" t="s">
        <v>636</v>
      </c>
      <c r="L73" s="199" t="s">
        <v>441</v>
      </c>
      <c r="M73" s="545">
        <v>0.13</v>
      </c>
      <c r="N73" s="545">
        <v>0.3</v>
      </c>
      <c r="O73" s="303" t="s">
        <v>1042</v>
      </c>
      <c r="P73" s="485">
        <f>P72+'7. Надбавки'!$C$6</f>
        <v>1466</v>
      </c>
      <c r="Q73" s="471">
        <f t="shared" si="13"/>
        <v>1759.2</v>
      </c>
      <c r="R73" s="467">
        <f t="shared" si="14"/>
        <v>228.69600000000003</v>
      </c>
      <c r="S73" s="398">
        <f t="shared" si="15"/>
        <v>4398</v>
      </c>
      <c r="T73" s="107"/>
      <c r="U73" s="121">
        <f t="shared" si="16"/>
        <v>0</v>
      </c>
      <c r="V73" s="783">
        <f t="shared" si="17"/>
        <v>0</v>
      </c>
      <c r="W73" s="784">
        <f t="shared" si="18"/>
        <v>0</v>
      </c>
      <c r="X73" s="196"/>
      <c r="Y73" s="198"/>
      <c r="Z73" s="197">
        <v>72</v>
      </c>
      <c r="AA73" s="197">
        <v>271.08</v>
      </c>
      <c r="AB73" s="196">
        <v>2376</v>
      </c>
      <c r="AC73" s="1155"/>
      <c r="AF73" s="207"/>
      <c r="AG73" s="208"/>
      <c r="AH73" s="207"/>
      <c r="AI73" s="12"/>
    </row>
    <row r="74" spans="1:35" ht="35.1" customHeight="1">
      <c r="A74" s="206" t="s">
        <v>398</v>
      </c>
      <c r="B74" s="215" t="s">
        <v>550</v>
      </c>
      <c r="C74" s="203" t="s">
        <v>1040</v>
      </c>
      <c r="D74" s="212" t="s">
        <v>1085</v>
      </c>
      <c r="E74" s="212" t="s">
        <v>1056</v>
      </c>
      <c r="F74" s="212" t="s">
        <v>1026</v>
      </c>
      <c r="G74" s="203">
        <v>2</v>
      </c>
      <c r="H74" s="211">
        <v>1</v>
      </c>
      <c r="I74" s="211" t="s">
        <v>1095</v>
      </c>
      <c r="J74" s="210" t="s">
        <v>478</v>
      </c>
      <c r="K74" s="202" t="s">
        <v>636</v>
      </c>
      <c r="L74" s="199" t="s">
        <v>441</v>
      </c>
      <c r="M74" s="545">
        <v>0.13</v>
      </c>
      <c r="N74" s="545">
        <v>0.3</v>
      </c>
      <c r="O74" s="303" t="s">
        <v>1042</v>
      </c>
      <c r="P74" s="485">
        <f>VLOOKUP($A74,'Изменение прайс-листа'!$A$2:$E$798,4,FALSE)</f>
        <v>1074</v>
      </c>
      <c r="Q74" s="471">
        <f t="shared" si="13"/>
        <v>1288.8</v>
      </c>
      <c r="R74" s="467">
        <f t="shared" si="14"/>
        <v>167.54400000000001</v>
      </c>
      <c r="S74" s="398">
        <f t="shared" si="15"/>
        <v>19332</v>
      </c>
      <c r="T74" s="107"/>
      <c r="U74" s="121">
        <f t="shared" si="16"/>
        <v>0</v>
      </c>
      <c r="V74" s="783">
        <f t="shared" si="17"/>
        <v>0</v>
      </c>
      <c r="W74" s="784">
        <f t="shared" si="18"/>
        <v>0</v>
      </c>
      <c r="X74" s="196"/>
      <c r="Y74" s="198"/>
      <c r="Z74" s="197">
        <v>24</v>
      </c>
      <c r="AA74" s="197">
        <v>540</v>
      </c>
      <c r="AB74" s="196">
        <v>792</v>
      </c>
      <c r="AC74" s="1143" t="s">
        <v>7</v>
      </c>
      <c r="AF74" s="207"/>
      <c r="AG74" s="208"/>
      <c r="AH74" s="207"/>
      <c r="AI74" s="12"/>
    </row>
    <row r="75" spans="1:35" s="229" customFormat="1" ht="35.1" customHeight="1">
      <c r="A75" s="206" t="s">
        <v>397</v>
      </c>
      <c r="B75" s="215" t="s">
        <v>223</v>
      </c>
      <c r="C75" s="203" t="s">
        <v>1040</v>
      </c>
      <c r="D75" s="212" t="s">
        <v>1085</v>
      </c>
      <c r="E75" s="212" t="s">
        <v>1056</v>
      </c>
      <c r="F75" s="212" t="s">
        <v>1026</v>
      </c>
      <c r="G75" s="203">
        <v>2</v>
      </c>
      <c r="H75" s="211">
        <v>1</v>
      </c>
      <c r="I75" s="211" t="s">
        <v>1095</v>
      </c>
      <c r="J75" s="210" t="s">
        <v>478</v>
      </c>
      <c r="K75" s="202" t="s">
        <v>636</v>
      </c>
      <c r="L75" s="199" t="s">
        <v>441</v>
      </c>
      <c r="M75" s="545">
        <v>0.13</v>
      </c>
      <c r="N75" s="545">
        <v>0.3</v>
      </c>
      <c r="O75" s="303" t="s">
        <v>1042</v>
      </c>
      <c r="P75" s="485">
        <f>P74+'7. Надбавки'!$C$6</f>
        <v>1148</v>
      </c>
      <c r="Q75" s="471">
        <f t="shared" si="13"/>
        <v>1377.6</v>
      </c>
      <c r="R75" s="467">
        <f t="shared" si="14"/>
        <v>179.08799999999999</v>
      </c>
      <c r="S75" s="398">
        <f t="shared" si="15"/>
        <v>20664</v>
      </c>
      <c r="T75" s="107"/>
      <c r="U75" s="121">
        <f t="shared" si="16"/>
        <v>0</v>
      </c>
      <c r="V75" s="783">
        <f t="shared" si="17"/>
        <v>0</v>
      </c>
      <c r="W75" s="784">
        <f t="shared" si="18"/>
        <v>0</v>
      </c>
      <c r="X75" s="196"/>
      <c r="Y75" s="198"/>
      <c r="Z75" s="197">
        <v>24</v>
      </c>
      <c r="AA75" s="197">
        <v>540</v>
      </c>
      <c r="AB75" s="196">
        <v>792</v>
      </c>
      <c r="AC75" s="1144"/>
      <c r="AD75" s="168"/>
      <c r="AF75" s="207"/>
      <c r="AG75" s="208"/>
      <c r="AH75" s="207"/>
      <c r="AI75" s="12"/>
    </row>
    <row r="76" spans="1:35" ht="35.1" customHeight="1">
      <c r="A76" s="206" t="s">
        <v>399</v>
      </c>
      <c r="B76" s="215" t="s">
        <v>550</v>
      </c>
      <c r="C76" s="203" t="s">
        <v>1040</v>
      </c>
      <c r="D76" s="212" t="s">
        <v>1085</v>
      </c>
      <c r="E76" s="212" t="s">
        <v>1056</v>
      </c>
      <c r="F76" s="212" t="s">
        <v>1026</v>
      </c>
      <c r="G76" s="203">
        <v>2</v>
      </c>
      <c r="H76" s="211">
        <v>1</v>
      </c>
      <c r="I76" s="211" t="s">
        <v>1095</v>
      </c>
      <c r="J76" s="244">
        <v>10</v>
      </c>
      <c r="K76" s="202" t="s">
        <v>636</v>
      </c>
      <c r="L76" s="199" t="s">
        <v>441</v>
      </c>
      <c r="M76" s="545">
        <v>0.13</v>
      </c>
      <c r="N76" s="545">
        <v>0.3</v>
      </c>
      <c r="O76" s="303" t="s">
        <v>1042</v>
      </c>
      <c r="P76" s="485">
        <f>VLOOKUP($A76,'Изменение прайс-листа'!$A$2:$E$798,4,FALSE)</f>
        <v>1166</v>
      </c>
      <c r="Q76" s="471">
        <f t="shared" si="13"/>
        <v>1399.2</v>
      </c>
      <c r="R76" s="467">
        <f t="shared" si="14"/>
        <v>181.89600000000002</v>
      </c>
      <c r="S76" s="398">
        <f t="shared" si="15"/>
        <v>13992</v>
      </c>
      <c r="T76" s="107"/>
      <c r="U76" s="121">
        <f t="shared" si="16"/>
        <v>0</v>
      </c>
      <c r="V76" s="783">
        <f t="shared" si="17"/>
        <v>0</v>
      </c>
      <c r="W76" s="784">
        <f t="shared" si="18"/>
        <v>0</v>
      </c>
      <c r="X76" s="196"/>
      <c r="Y76" s="198"/>
      <c r="Z76" s="197">
        <v>27</v>
      </c>
      <c r="AA76" s="197">
        <v>405.53999999999996</v>
      </c>
      <c r="AB76" s="196">
        <v>891</v>
      </c>
      <c r="AC76" s="1144"/>
      <c r="AF76" s="207"/>
      <c r="AG76" s="208"/>
      <c r="AH76" s="207"/>
      <c r="AI76" s="12"/>
    </row>
    <row r="77" spans="1:35" ht="35.1" customHeight="1">
      <c r="A77" s="206" t="s">
        <v>400</v>
      </c>
      <c r="B77" s="215" t="s">
        <v>223</v>
      </c>
      <c r="C77" s="203" t="s">
        <v>1040</v>
      </c>
      <c r="D77" s="212" t="s">
        <v>1085</v>
      </c>
      <c r="E77" s="212" t="s">
        <v>1056</v>
      </c>
      <c r="F77" s="212" t="s">
        <v>1026</v>
      </c>
      <c r="G77" s="203">
        <v>2</v>
      </c>
      <c r="H77" s="211">
        <v>1</v>
      </c>
      <c r="I77" s="211" t="s">
        <v>1095</v>
      </c>
      <c r="J77" s="244">
        <v>10</v>
      </c>
      <c r="K77" s="202" t="s">
        <v>636</v>
      </c>
      <c r="L77" s="199" t="s">
        <v>441</v>
      </c>
      <c r="M77" s="545">
        <v>0.13</v>
      </c>
      <c r="N77" s="545">
        <v>0.3</v>
      </c>
      <c r="O77" s="303" t="s">
        <v>1042</v>
      </c>
      <c r="P77" s="485">
        <f>P76+'7. Надбавки'!$C$6</f>
        <v>1240</v>
      </c>
      <c r="Q77" s="471">
        <f t="shared" si="13"/>
        <v>1488</v>
      </c>
      <c r="R77" s="467">
        <f t="shared" si="14"/>
        <v>193.44</v>
      </c>
      <c r="S77" s="398">
        <f t="shared" si="15"/>
        <v>14880</v>
      </c>
      <c r="T77" s="107"/>
      <c r="U77" s="121">
        <f t="shared" si="16"/>
        <v>0</v>
      </c>
      <c r="V77" s="783">
        <f t="shared" si="17"/>
        <v>0</v>
      </c>
      <c r="W77" s="784">
        <f t="shared" si="18"/>
        <v>0</v>
      </c>
      <c r="X77" s="196"/>
      <c r="Y77" s="198"/>
      <c r="Z77" s="197">
        <v>27</v>
      </c>
      <c r="AA77" s="197">
        <v>405.53999999999996</v>
      </c>
      <c r="AB77" s="196">
        <v>891</v>
      </c>
      <c r="AC77" s="1144"/>
      <c r="AF77" s="207"/>
      <c r="AG77" s="208"/>
      <c r="AH77" s="207"/>
      <c r="AI77" s="12"/>
    </row>
    <row r="78" spans="1:35" ht="35.1" customHeight="1">
      <c r="A78" s="206" t="s">
        <v>401</v>
      </c>
      <c r="B78" s="215" t="s">
        <v>550</v>
      </c>
      <c r="C78" s="203" t="s">
        <v>1040</v>
      </c>
      <c r="D78" s="212" t="s">
        <v>1085</v>
      </c>
      <c r="E78" s="212" t="s">
        <v>1056</v>
      </c>
      <c r="F78" s="212" t="s">
        <v>1026</v>
      </c>
      <c r="G78" s="203">
        <v>2</v>
      </c>
      <c r="H78" s="211">
        <v>1</v>
      </c>
      <c r="I78" s="211" t="s">
        <v>1095</v>
      </c>
      <c r="J78" s="210" t="s">
        <v>98</v>
      </c>
      <c r="K78" s="202" t="s">
        <v>636</v>
      </c>
      <c r="L78" s="199" t="s">
        <v>441</v>
      </c>
      <c r="M78" s="545">
        <v>0.13</v>
      </c>
      <c r="N78" s="545">
        <v>0.3</v>
      </c>
      <c r="O78" s="303" t="s">
        <v>1042</v>
      </c>
      <c r="P78" s="485">
        <f>VLOOKUP($A78,'Изменение прайс-листа'!$A$2:$E$798,4,FALSE)</f>
        <v>1170</v>
      </c>
      <c r="Q78" s="471">
        <f t="shared" si="13"/>
        <v>1404</v>
      </c>
      <c r="R78" s="467">
        <f t="shared" si="14"/>
        <v>182.52</v>
      </c>
      <c r="S78" s="398">
        <f t="shared" si="15"/>
        <v>7020</v>
      </c>
      <c r="T78" s="107"/>
      <c r="U78" s="121">
        <f t="shared" si="16"/>
        <v>0</v>
      </c>
      <c r="V78" s="783">
        <f t="shared" si="17"/>
        <v>0</v>
      </c>
      <c r="W78" s="784">
        <f t="shared" si="18"/>
        <v>0</v>
      </c>
      <c r="X78" s="196"/>
      <c r="Y78" s="198"/>
      <c r="Z78" s="197">
        <v>60</v>
      </c>
      <c r="AA78" s="197">
        <v>450.59999999999997</v>
      </c>
      <c r="AB78" s="196">
        <v>1980</v>
      </c>
      <c r="AC78" s="1144"/>
      <c r="AF78" s="207"/>
      <c r="AG78" s="208"/>
      <c r="AH78" s="207"/>
      <c r="AI78" s="12"/>
    </row>
    <row r="79" spans="1:35" ht="35.1" customHeight="1">
      <c r="A79" s="206" t="s">
        <v>402</v>
      </c>
      <c r="B79" s="215" t="s">
        <v>223</v>
      </c>
      <c r="C79" s="203" t="s">
        <v>1040</v>
      </c>
      <c r="D79" s="212" t="s">
        <v>1085</v>
      </c>
      <c r="E79" s="212" t="s">
        <v>1056</v>
      </c>
      <c r="F79" s="212" t="s">
        <v>1026</v>
      </c>
      <c r="G79" s="203">
        <v>2</v>
      </c>
      <c r="H79" s="211">
        <v>1</v>
      </c>
      <c r="I79" s="211" t="s">
        <v>1095</v>
      </c>
      <c r="J79" s="210" t="s">
        <v>98</v>
      </c>
      <c r="K79" s="202" t="s">
        <v>636</v>
      </c>
      <c r="L79" s="199" t="s">
        <v>441</v>
      </c>
      <c r="M79" s="545">
        <v>0.13</v>
      </c>
      <c r="N79" s="545">
        <v>0.3</v>
      </c>
      <c r="O79" s="303" t="s">
        <v>1042</v>
      </c>
      <c r="P79" s="485">
        <f>P78+'7. Надбавки'!$C$6</f>
        <v>1244</v>
      </c>
      <c r="Q79" s="471">
        <f t="shared" si="13"/>
        <v>1492.8</v>
      </c>
      <c r="R79" s="467">
        <f t="shared" si="14"/>
        <v>194.06399999999999</v>
      </c>
      <c r="S79" s="398">
        <f t="shared" si="15"/>
        <v>7464</v>
      </c>
      <c r="T79" s="107"/>
      <c r="U79" s="121">
        <f t="shared" si="16"/>
        <v>0</v>
      </c>
      <c r="V79" s="783">
        <f t="shared" si="17"/>
        <v>0</v>
      </c>
      <c r="W79" s="784">
        <f t="shared" si="18"/>
        <v>0</v>
      </c>
      <c r="X79" s="196"/>
      <c r="Y79" s="198"/>
      <c r="Z79" s="197">
        <v>60</v>
      </c>
      <c r="AA79" s="197">
        <v>450.59999999999997</v>
      </c>
      <c r="AB79" s="196">
        <v>1980</v>
      </c>
      <c r="AC79" s="1144"/>
      <c r="AF79" s="207"/>
      <c r="AG79" s="208"/>
      <c r="AH79" s="207"/>
      <c r="AI79" s="12"/>
    </row>
    <row r="80" spans="1:35" ht="35.1" customHeight="1">
      <c r="A80" s="206" t="s">
        <v>403</v>
      </c>
      <c r="B80" s="215" t="s">
        <v>550</v>
      </c>
      <c r="C80" s="203" t="s">
        <v>1040</v>
      </c>
      <c r="D80" s="212" t="s">
        <v>1085</v>
      </c>
      <c r="E80" s="212" t="s">
        <v>1056</v>
      </c>
      <c r="F80" s="212" t="s">
        <v>1026</v>
      </c>
      <c r="G80" s="203">
        <v>2</v>
      </c>
      <c r="H80" s="211">
        <v>1</v>
      </c>
      <c r="I80" s="211" t="s">
        <v>1095</v>
      </c>
      <c r="J80" s="210" t="s">
        <v>826</v>
      </c>
      <c r="K80" s="202" t="s">
        <v>636</v>
      </c>
      <c r="L80" s="199" t="s">
        <v>441</v>
      </c>
      <c r="M80" s="545">
        <v>0.13</v>
      </c>
      <c r="N80" s="545">
        <v>0.3</v>
      </c>
      <c r="O80" s="303" t="s">
        <v>1042</v>
      </c>
      <c r="P80" s="485">
        <f>VLOOKUP($A80,'Изменение прайс-листа'!$A$2:$E$798,4,FALSE)</f>
        <v>1742</v>
      </c>
      <c r="Q80" s="471">
        <f t="shared" si="13"/>
        <v>2090.4</v>
      </c>
      <c r="R80" s="467">
        <f t="shared" si="14"/>
        <v>271.75200000000001</v>
      </c>
      <c r="S80" s="398">
        <f t="shared" si="15"/>
        <v>5226</v>
      </c>
      <c r="T80" s="107"/>
      <c r="U80" s="121">
        <f t="shared" si="16"/>
        <v>0</v>
      </c>
      <c r="V80" s="783">
        <f t="shared" si="17"/>
        <v>0</v>
      </c>
      <c r="W80" s="784">
        <f t="shared" si="18"/>
        <v>0</v>
      </c>
      <c r="X80" s="196"/>
      <c r="Y80" s="198"/>
      <c r="Z80" s="197">
        <v>72</v>
      </c>
      <c r="AA80" s="197">
        <v>270.36</v>
      </c>
      <c r="AB80" s="196">
        <v>2376</v>
      </c>
      <c r="AC80" s="1144"/>
      <c r="AF80" s="207"/>
      <c r="AG80" s="208"/>
      <c r="AH80" s="207"/>
      <c r="AI80" s="12"/>
    </row>
    <row r="81" spans="1:35" ht="35.1" customHeight="1">
      <c r="A81" s="206" t="s">
        <v>404</v>
      </c>
      <c r="B81" s="215" t="s">
        <v>224</v>
      </c>
      <c r="C81" s="203" t="s">
        <v>1040</v>
      </c>
      <c r="D81" s="212" t="s">
        <v>1085</v>
      </c>
      <c r="E81" s="212" t="s">
        <v>1056</v>
      </c>
      <c r="F81" s="212" t="s">
        <v>1026</v>
      </c>
      <c r="G81" s="203">
        <v>2</v>
      </c>
      <c r="H81" s="211">
        <v>1</v>
      </c>
      <c r="I81" s="211" t="s">
        <v>1095</v>
      </c>
      <c r="J81" s="210" t="s">
        <v>826</v>
      </c>
      <c r="K81" s="202" t="s">
        <v>636</v>
      </c>
      <c r="L81" s="199" t="s">
        <v>441</v>
      </c>
      <c r="M81" s="545">
        <v>0.13</v>
      </c>
      <c r="N81" s="545">
        <v>0.3</v>
      </c>
      <c r="O81" s="303" t="s">
        <v>1042</v>
      </c>
      <c r="P81" s="485">
        <f>P80+'7. Надбавки'!$C$6</f>
        <v>1816</v>
      </c>
      <c r="Q81" s="471">
        <f t="shared" si="13"/>
        <v>2179.1999999999998</v>
      </c>
      <c r="R81" s="467">
        <f t="shared" si="14"/>
        <v>283.29599999999999</v>
      </c>
      <c r="S81" s="398">
        <f t="shared" si="15"/>
        <v>5448</v>
      </c>
      <c r="T81" s="107"/>
      <c r="U81" s="121">
        <f t="shared" si="16"/>
        <v>0</v>
      </c>
      <c r="V81" s="783">
        <f t="shared" si="17"/>
        <v>0</v>
      </c>
      <c r="W81" s="784">
        <f t="shared" si="18"/>
        <v>0</v>
      </c>
      <c r="X81" s="196"/>
      <c r="Y81" s="198"/>
      <c r="Z81" s="197">
        <v>72</v>
      </c>
      <c r="AA81" s="197">
        <v>270.36</v>
      </c>
      <c r="AB81" s="196">
        <v>2376</v>
      </c>
      <c r="AC81" s="1145"/>
      <c r="AF81" s="207"/>
      <c r="AG81" s="208"/>
      <c r="AH81" s="207"/>
      <c r="AI81" s="12"/>
    </row>
    <row r="82" spans="1:35" ht="35.1" customHeight="1">
      <c r="A82" s="206" t="s">
        <v>125</v>
      </c>
      <c r="B82" s="215" t="s">
        <v>548</v>
      </c>
      <c r="C82" s="203" t="s">
        <v>1040</v>
      </c>
      <c r="D82" s="212" t="s">
        <v>1085</v>
      </c>
      <c r="E82" s="212" t="s">
        <v>1056</v>
      </c>
      <c r="F82" s="212" t="s">
        <v>1026</v>
      </c>
      <c r="G82" s="203">
        <v>1</v>
      </c>
      <c r="H82" s="211">
        <v>1</v>
      </c>
      <c r="I82" s="211" t="s">
        <v>1097</v>
      </c>
      <c r="J82" s="210">
        <v>15</v>
      </c>
      <c r="K82" s="202" t="s">
        <v>636</v>
      </c>
      <c r="L82" s="199" t="s">
        <v>441</v>
      </c>
      <c r="M82" s="545">
        <v>0.13</v>
      </c>
      <c r="N82" s="545">
        <v>0.3</v>
      </c>
      <c r="O82" s="303" t="s">
        <v>1042</v>
      </c>
      <c r="P82" s="485">
        <f>VLOOKUP($A82,'Изменение прайс-листа'!$A$2:$E$798,4,FALSE)</f>
        <v>1188</v>
      </c>
      <c r="Q82" s="471">
        <f t="shared" si="13"/>
        <v>1425.6</v>
      </c>
      <c r="R82" s="467">
        <f t="shared" si="14"/>
        <v>185.328</v>
      </c>
      <c r="S82" s="398">
        <f t="shared" si="15"/>
        <v>21384</v>
      </c>
      <c r="T82" s="107"/>
      <c r="U82" s="121">
        <f t="shared" si="16"/>
        <v>0</v>
      </c>
      <c r="V82" s="783">
        <f t="shared" si="17"/>
        <v>0</v>
      </c>
      <c r="W82" s="784">
        <f t="shared" si="18"/>
        <v>0</v>
      </c>
      <c r="X82" s="196"/>
      <c r="Y82" s="198"/>
      <c r="Z82" s="197">
        <v>24</v>
      </c>
      <c r="AA82" s="197">
        <v>534.96</v>
      </c>
      <c r="AB82" s="196">
        <v>792</v>
      </c>
      <c r="AC82" s="1143" t="s">
        <v>737</v>
      </c>
      <c r="AF82" s="207"/>
      <c r="AG82" s="208"/>
      <c r="AH82" s="207"/>
      <c r="AI82" s="12"/>
    </row>
    <row r="83" spans="1:35" ht="35.1" customHeight="1">
      <c r="A83" s="206" t="s">
        <v>126</v>
      </c>
      <c r="B83" s="215" t="s">
        <v>549</v>
      </c>
      <c r="C83" s="203" t="s">
        <v>1040</v>
      </c>
      <c r="D83" s="212" t="s">
        <v>1085</v>
      </c>
      <c r="E83" s="212" t="s">
        <v>1056</v>
      </c>
      <c r="F83" s="212" t="s">
        <v>1026</v>
      </c>
      <c r="G83" s="203">
        <v>1</v>
      </c>
      <c r="H83" s="211">
        <v>1</v>
      </c>
      <c r="I83" s="211" t="s">
        <v>1097</v>
      </c>
      <c r="J83" s="210">
        <v>15</v>
      </c>
      <c r="K83" s="202" t="s">
        <v>636</v>
      </c>
      <c r="L83" s="199" t="s">
        <v>441</v>
      </c>
      <c r="M83" s="545">
        <v>0.13</v>
      </c>
      <c r="N83" s="545">
        <v>0.3</v>
      </c>
      <c r="O83" s="303" t="s">
        <v>1042</v>
      </c>
      <c r="P83" s="485">
        <f>P82+'7. Надбавки'!$C$6</f>
        <v>1262</v>
      </c>
      <c r="Q83" s="471">
        <f t="shared" si="13"/>
        <v>1514.3999999999999</v>
      </c>
      <c r="R83" s="467">
        <f t="shared" si="14"/>
        <v>196.87199999999999</v>
      </c>
      <c r="S83" s="398">
        <f t="shared" si="15"/>
        <v>22715.999999999996</v>
      </c>
      <c r="T83" s="107"/>
      <c r="U83" s="121">
        <f t="shared" si="16"/>
        <v>0</v>
      </c>
      <c r="V83" s="783">
        <f t="shared" si="17"/>
        <v>0</v>
      </c>
      <c r="W83" s="784">
        <f t="shared" si="18"/>
        <v>0</v>
      </c>
      <c r="X83" s="196"/>
      <c r="Y83" s="198"/>
      <c r="Z83" s="197">
        <v>24</v>
      </c>
      <c r="AA83" s="197">
        <v>534.96</v>
      </c>
      <c r="AB83" s="196">
        <v>792</v>
      </c>
      <c r="AC83" s="1144"/>
      <c r="AF83" s="207"/>
      <c r="AG83" s="208"/>
      <c r="AH83" s="207"/>
      <c r="AI83" s="12"/>
    </row>
    <row r="84" spans="1:35" ht="35.1" customHeight="1">
      <c r="A84" s="206" t="s">
        <v>127</v>
      </c>
      <c r="B84" s="215" t="s">
        <v>548</v>
      </c>
      <c r="C84" s="203" t="s">
        <v>1040</v>
      </c>
      <c r="D84" s="212" t="s">
        <v>1085</v>
      </c>
      <c r="E84" s="212" t="s">
        <v>1056</v>
      </c>
      <c r="F84" s="212" t="s">
        <v>1026</v>
      </c>
      <c r="G84" s="203">
        <v>1</v>
      </c>
      <c r="H84" s="211">
        <v>1</v>
      </c>
      <c r="I84" s="211" t="s">
        <v>1097</v>
      </c>
      <c r="J84" s="210" t="s">
        <v>170</v>
      </c>
      <c r="K84" s="202" t="s">
        <v>636</v>
      </c>
      <c r="L84" s="199" t="s">
        <v>441</v>
      </c>
      <c r="M84" s="545">
        <v>0.13</v>
      </c>
      <c r="N84" s="545">
        <v>0.3</v>
      </c>
      <c r="O84" s="303" t="s">
        <v>1042</v>
      </c>
      <c r="P84" s="485">
        <f>VLOOKUP($A84,'Изменение прайс-листа'!$A$2:$E$798,4,FALSE)</f>
        <v>1334</v>
      </c>
      <c r="Q84" s="471">
        <f t="shared" si="13"/>
        <v>1600.8</v>
      </c>
      <c r="R84" s="467">
        <f t="shared" si="14"/>
        <v>208.10400000000001</v>
      </c>
      <c r="S84" s="398">
        <f t="shared" si="15"/>
        <v>16008</v>
      </c>
      <c r="T84" s="107"/>
      <c r="U84" s="121">
        <f t="shared" si="16"/>
        <v>0</v>
      </c>
      <c r="V84" s="783">
        <f t="shared" si="17"/>
        <v>0</v>
      </c>
      <c r="W84" s="784">
        <f t="shared" si="18"/>
        <v>0</v>
      </c>
      <c r="X84" s="196"/>
      <c r="Y84" s="198"/>
      <c r="Z84" s="197">
        <v>27</v>
      </c>
      <c r="AA84" s="197">
        <v>401.76000000000005</v>
      </c>
      <c r="AB84" s="196">
        <v>891</v>
      </c>
      <c r="AC84" s="1144"/>
      <c r="AF84" s="207"/>
      <c r="AG84" s="208"/>
      <c r="AH84" s="207"/>
      <c r="AI84" s="12"/>
    </row>
    <row r="85" spans="1:35" ht="35.1" customHeight="1">
      <c r="A85" s="206" t="s">
        <v>128</v>
      </c>
      <c r="B85" s="215" t="s">
        <v>549</v>
      </c>
      <c r="C85" s="203" t="s">
        <v>1040</v>
      </c>
      <c r="D85" s="212" t="s">
        <v>1085</v>
      </c>
      <c r="E85" s="212" t="s">
        <v>1056</v>
      </c>
      <c r="F85" s="212" t="s">
        <v>1026</v>
      </c>
      <c r="G85" s="203">
        <v>1</v>
      </c>
      <c r="H85" s="211">
        <v>1</v>
      </c>
      <c r="I85" s="211" t="s">
        <v>1097</v>
      </c>
      <c r="J85" s="210" t="s">
        <v>170</v>
      </c>
      <c r="K85" s="202" t="s">
        <v>636</v>
      </c>
      <c r="L85" s="199" t="s">
        <v>441</v>
      </c>
      <c r="M85" s="545">
        <v>0.13</v>
      </c>
      <c r="N85" s="545">
        <v>0.3</v>
      </c>
      <c r="O85" s="303" t="s">
        <v>1042</v>
      </c>
      <c r="P85" s="485">
        <f>P84+'7. Надбавки'!$C$6</f>
        <v>1408</v>
      </c>
      <c r="Q85" s="471">
        <f t="shared" si="13"/>
        <v>1689.6</v>
      </c>
      <c r="R85" s="467">
        <f t="shared" si="14"/>
        <v>219.648</v>
      </c>
      <c r="S85" s="398">
        <f t="shared" si="15"/>
        <v>16896</v>
      </c>
      <c r="T85" s="107"/>
      <c r="U85" s="121">
        <f t="shared" si="16"/>
        <v>0</v>
      </c>
      <c r="V85" s="783">
        <f t="shared" si="17"/>
        <v>0</v>
      </c>
      <c r="W85" s="784">
        <f t="shared" si="18"/>
        <v>0</v>
      </c>
      <c r="X85" s="196"/>
      <c r="Y85" s="198"/>
      <c r="Z85" s="197">
        <v>27</v>
      </c>
      <c r="AA85" s="197">
        <v>401.76000000000005</v>
      </c>
      <c r="AB85" s="196">
        <v>891</v>
      </c>
      <c r="AC85" s="1144"/>
      <c r="AF85" s="207"/>
      <c r="AG85" s="208"/>
      <c r="AH85" s="207"/>
      <c r="AI85" s="12"/>
    </row>
    <row r="86" spans="1:35" ht="35.1" customHeight="1">
      <c r="A86" s="206" t="s">
        <v>129</v>
      </c>
      <c r="B86" s="215" t="s">
        <v>548</v>
      </c>
      <c r="C86" s="203" t="s">
        <v>1040</v>
      </c>
      <c r="D86" s="212" t="s">
        <v>1085</v>
      </c>
      <c r="E86" s="212" t="s">
        <v>1056</v>
      </c>
      <c r="F86" s="212" t="s">
        <v>1026</v>
      </c>
      <c r="G86" s="203">
        <v>1</v>
      </c>
      <c r="H86" s="211">
        <v>1</v>
      </c>
      <c r="I86" s="211" t="s">
        <v>1097</v>
      </c>
      <c r="J86" s="210" t="s">
        <v>98</v>
      </c>
      <c r="K86" s="202" t="s">
        <v>636</v>
      </c>
      <c r="L86" s="199" t="s">
        <v>441</v>
      </c>
      <c r="M86" s="545">
        <v>0.13</v>
      </c>
      <c r="N86" s="545">
        <v>0.3</v>
      </c>
      <c r="O86" s="303" t="s">
        <v>1042</v>
      </c>
      <c r="P86" s="485">
        <f>VLOOKUP($A86,'Изменение прайс-листа'!$A$2:$E$798,4,FALSE)</f>
        <v>1452</v>
      </c>
      <c r="Q86" s="471">
        <f t="shared" si="13"/>
        <v>1742.3999999999999</v>
      </c>
      <c r="R86" s="467">
        <f t="shared" si="14"/>
        <v>226.512</v>
      </c>
      <c r="S86" s="398">
        <f t="shared" si="15"/>
        <v>8712</v>
      </c>
      <c r="T86" s="107"/>
      <c r="U86" s="121">
        <f t="shared" si="16"/>
        <v>0</v>
      </c>
      <c r="V86" s="783">
        <f t="shared" si="17"/>
        <v>0</v>
      </c>
      <c r="W86" s="784">
        <f t="shared" si="18"/>
        <v>0</v>
      </c>
      <c r="X86" s="196"/>
      <c r="Y86" s="198"/>
      <c r="Z86" s="197">
        <v>60</v>
      </c>
      <c r="AA86" s="197">
        <v>446.40000000000003</v>
      </c>
      <c r="AB86" s="196">
        <v>1980</v>
      </c>
      <c r="AC86" s="1144"/>
      <c r="AF86" s="207"/>
      <c r="AG86" s="208"/>
      <c r="AH86" s="207"/>
      <c r="AI86" s="12"/>
    </row>
    <row r="87" spans="1:35" ht="35.1" customHeight="1">
      <c r="A87" s="206" t="s">
        <v>130</v>
      </c>
      <c r="B87" s="215" t="s">
        <v>549</v>
      </c>
      <c r="C87" s="203" t="s">
        <v>1040</v>
      </c>
      <c r="D87" s="212" t="s">
        <v>1085</v>
      </c>
      <c r="E87" s="212" t="s">
        <v>1056</v>
      </c>
      <c r="F87" s="212" t="s">
        <v>1026</v>
      </c>
      <c r="G87" s="203">
        <v>1</v>
      </c>
      <c r="H87" s="211">
        <v>1</v>
      </c>
      <c r="I87" s="211" t="s">
        <v>1097</v>
      </c>
      <c r="J87" s="210">
        <v>5</v>
      </c>
      <c r="K87" s="202" t="s">
        <v>636</v>
      </c>
      <c r="L87" s="199" t="s">
        <v>441</v>
      </c>
      <c r="M87" s="545">
        <v>0.13</v>
      </c>
      <c r="N87" s="545">
        <v>0.3</v>
      </c>
      <c r="O87" s="303" t="s">
        <v>1042</v>
      </c>
      <c r="P87" s="485">
        <f>P86+'7. Надбавки'!$C$6</f>
        <v>1526</v>
      </c>
      <c r="Q87" s="471">
        <f t="shared" si="13"/>
        <v>1831.2</v>
      </c>
      <c r="R87" s="467">
        <f t="shared" si="14"/>
        <v>238.05600000000001</v>
      </c>
      <c r="S87" s="398">
        <f t="shared" si="15"/>
        <v>9156</v>
      </c>
      <c r="T87" s="107"/>
      <c r="U87" s="121">
        <f t="shared" si="16"/>
        <v>0</v>
      </c>
      <c r="V87" s="783">
        <f t="shared" si="17"/>
        <v>0</v>
      </c>
      <c r="W87" s="784">
        <f t="shared" si="18"/>
        <v>0</v>
      </c>
      <c r="X87" s="196"/>
      <c r="Y87" s="198"/>
      <c r="Z87" s="197">
        <v>60</v>
      </c>
      <c r="AA87" s="197">
        <v>446.40000000000003</v>
      </c>
      <c r="AB87" s="196">
        <v>1980</v>
      </c>
      <c r="AC87" s="1145"/>
      <c r="AF87" s="207"/>
      <c r="AG87" s="208"/>
      <c r="AH87" s="207"/>
      <c r="AI87" s="12"/>
    </row>
    <row r="88" spans="1:35" ht="45" customHeight="1">
      <c r="A88" s="206" t="s">
        <v>405</v>
      </c>
      <c r="B88" s="215" t="s">
        <v>94</v>
      </c>
      <c r="C88" s="203" t="s">
        <v>1040</v>
      </c>
      <c r="D88" s="212" t="s">
        <v>1085</v>
      </c>
      <c r="E88" s="212" t="s">
        <v>1056</v>
      </c>
      <c r="F88" s="212" t="s">
        <v>1026</v>
      </c>
      <c r="G88" s="203">
        <v>2</v>
      </c>
      <c r="H88" s="211">
        <v>1</v>
      </c>
      <c r="I88" s="211" t="s">
        <v>1104</v>
      </c>
      <c r="J88" s="210" t="s">
        <v>478</v>
      </c>
      <c r="K88" s="202" t="s">
        <v>636</v>
      </c>
      <c r="L88" s="199" t="s">
        <v>441</v>
      </c>
      <c r="M88" s="545">
        <v>0.13</v>
      </c>
      <c r="N88" s="545">
        <v>0.3</v>
      </c>
      <c r="O88" s="303" t="s">
        <v>1042</v>
      </c>
      <c r="P88" s="485">
        <f>VLOOKUP($A88,'Изменение прайс-листа'!$A$2:$E$798,4,FALSE)</f>
        <v>946</v>
      </c>
      <c r="Q88" s="471">
        <f t="shared" si="13"/>
        <v>1135.2</v>
      </c>
      <c r="R88" s="467">
        <f t="shared" si="14"/>
        <v>147.57600000000002</v>
      </c>
      <c r="S88" s="398">
        <f t="shared" si="15"/>
        <v>17028</v>
      </c>
      <c r="T88" s="107"/>
      <c r="U88" s="121">
        <f t="shared" si="16"/>
        <v>0</v>
      </c>
      <c r="V88" s="783">
        <f t="shared" si="17"/>
        <v>0</v>
      </c>
      <c r="W88" s="784">
        <f t="shared" si="18"/>
        <v>0</v>
      </c>
      <c r="X88" s="224" t="s">
        <v>1034</v>
      </c>
      <c r="Y88" s="224" t="s">
        <v>1034</v>
      </c>
      <c r="Z88" s="222">
        <v>24</v>
      </c>
      <c r="AA88" s="222">
        <v>552.24</v>
      </c>
      <c r="AB88" s="221">
        <v>792</v>
      </c>
      <c r="AC88" s="1172" t="s">
        <v>568</v>
      </c>
      <c r="AF88" s="207"/>
      <c r="AG88" s="208"/>
      <c r="AH88" s="207"/>
      <c r="AI88" s="12"/>
    </row>
    <row r="89" spans="1:35" ht="45" customHeight="1">
      <c r="A89" s="206" t="s">
        <v>406</v>
      </c>
      <c r="B89" s="215" t="s">
        <v>95</v>
      </c>
      <c r="C89" s="203" t="s">
        <v>1040</v>
      </c>
      <c r="D89" s="212" t="s">
        <v>1085</v>
      </c>
      <c r="E89" s="212" t="s">
        <v>1056</v>
      </c>
      <c r="F89" s="212" t="s">
        <v>1026</v>
      </c>
      <c r="G89" s="203">
        <v>2</v>
      </c>
      <c r="H89" s="211">
        <v>1</v>
      </c>
      <c r="I89" s="211" t="s">
        <v>1104</v>
      </c>
      <c r="J89" s="210" t="s">
        <v>478</v>
      </c>
      <c r="K89" s="202" t="s">
        <v>636</v>
      </c>
      <c r="L89" s="199" t="s">
        <v>441</v>
      </c>
      <c r="M89" s="545">
        <v>0.13</v>
      </c>
      <c r="N89" s="545">
        <v>0.3</v>
      </c>
      <c r="O89" s="303" t="s">
        <v>1042</v>
      </c>
      <c r="P89" s="485">
        <f>P88+'7. Надбавки'!$C$6</f>
        <v>1020</v>
      </c>
      <c r="Q89" s="471">
        <f t="shared" si="13"/>
        <v>1224</v>
      </c>
      <c r="R89" s="467">
        <f t="shared" si="14"/>
        <v>159.12</v>
      </c>
      <c r="S89" s="398">
        <f t="shared" si="15"/>
        <v>18360</v>
      </c>
      <c r="T89" s="107"/>
      <c r="U89" s="121">
        <f t="shared" si="16"/>
        <v>0</v>
      </c>
      <c r="V89" s="783">
        <f t="shared" si="17"/>
        <v>0</v>
      </c>
      <c r="W89" s="784">
        <f t="shared" si="18"/>
        <v>0</v>
      </c>
      <c r="X89" s="196"/>
      <c r="Y89" s="198"/>
      <c r="Z89" s="197">
        <v>24</v>
      </c>
      <c r="AA89" s="222">
        <v>552.24</v>
      </c>
      <c r="AB89" s="221">
        <v>792</v>
      </c>
      <c r="AC89" s="1173"/>
      <c r="AF89" s="207"/>
      <c r="AG89" s="208"/>
      <c r="AH89" s="207"/>
      <c r="AI89" s="12"/>
    </row>
    <row r="90" spans="1:35" ht="45" customHeight="1">
      <c r="A90" s="206" t="s">
        <v>71</v>
      </c>
      <c r="B90" s="215" t="s">
        <v>94</v>
      </c>
      <c r="C90" s="203" t="s">
        <v>1040</v>
      </c>
      <c r="D90" s="212" t="s">
        <v>1085</v>
      </c>
      <c r="E90" s="212" t="s">
        <v>1056</v>
      </c>
      <c r="F90" s="212" t="s">
        <v>1026</v>
      </c>
      <c r="G90" s="203">
        <v>2</v>
      </c>
      <c r="H90" s="211">
        <v>1</v>
      </c>
      <c r="I90" s="211" t="s">
        <v>1104</v>
      </c>
      <c r="J90" s="210" t="s">
        <v>170</v>
      </c>
      <c r="K90" s="202" t="s">
        <v>636</v>
      </c>
      <c r="L90" s="199" t="s">
        <v>441</v>
      </c>
      <c r="M90" s="545">
        <v>0.13</v>
      </c>
      <c r="N90" s="545">
        <v>0.3</v>
      </c>
      <c r="O90" s="303" t="s">
        <v>1042</v>
      </c>
      <c r="P90" s="485">
        <f>VLOOKUP($A90,'Изменение прайс-листа'!$A$2:$E$798,4,FALSE)</f>
        <v>1034</v>
      </c>
      <c r="Q90" s="471">
        <f t="shared" si="13"/>
        <v>1240.8</v>
      </c>
      <c r="R90" s="467">
        <f t="shared" si="14"/>
        <v>161.304</v>
      </c>
      <c r="S90" s="398">
        <f t="shared" si="15"/>
        <v>12408</v>
      </c>
      <c r="T90" s="107"/>
      <c r="U90" s="121">
        <f t="shared" si="16"/>
        <v>0</v>
      </c>
      <c r="V90" s="783">
        <f t="shared" si="17"/>
        <v>0</v>
      </c>
      <c r="W90" s="784">
        <f t="shared" si="18"/>
        <v>0</v>
      </c>
      <c r="X90" s="224" t="s">
        <v>1034</v>
      </c>
      <c r="Y90" s="198"/>
      <c r="Z90" s="197">
        <v>27</v>
      </c>
      <c r="AA90" s="197">
        <v>414.71999999999997</v>
      </c>
      <c r="AB90" s="196">
        <v>891</v>
      </c>
      <c r="AC90" s="1173"/>
      <c r="AF90" s="207"/>
      <c r="AG90" s="208"/>
      <c r="AH90" s="207"/>
      <c r="AI90" s="12"/>
    </row>
    <row r="91" spans="1:35" ht="45" customHeight="1">
      <c r="A91" s="206" t="s">
        <v>72</v>
      </c>
      <c r="B91" s="215" t="s">
        <v>407</v>
      </c>
      <c r="C91" s="203" t="s">
        <v>1040</v>
      </c>
      <c r="D91" s="212" t="s">
        <v>1085</v>
      </c>
      <c r="E91" s="212" t="s">
        <v>1056</v>
      </c>
      <c r="F91" s="212" t="s">
        <v>1026</v>
      </c>
      <c r="G91" s="203">
        <v>2</v>
      </c>
      <c r="H91" s="211">
        <v>1</v>
      </c>
      <c r="I91" s="211" t="s">
        <v>1104</v>
      </c>
      <c r="J91" s="210">
        <v>10</v>
      </c>
      <c r="K91" s="202" t="s">
        <v>636</v>
      </c>
      <c r="L91" s="199" t="s">
        <v>441</v>
      </c>
      <c r="M91" s="545">
        <v>0.13</v>
      </c>
      <c r="N91" s="545">
        <v>0.3</v>
      </c>
      <c r="O91" s="303" t="s">
        <v>1042</v>
      </c>
      <c r="P91" s="485">
        <f>P90+'7. Надбавки'!$C$6</f>
        <v>1108</v>
      </c>
      <c r="Q91" s="471">
        <f t="shared" si="13"/>
        <v>1329.6</v>
      </c>
      <c r="R91" s="467">
        <f t="shared" si="14"/>
        <v>172.84799999999998</v>
      </c>
      <c r="S91" s="398">
        <f t="shared" si="15"/>
        <v>13296</v>
      </c>
      <c r="T91" s="107"/>
      <c r="U91" s="121">
        <f t="shared" si="16"/>
        <v>0</v>
      </c>
      <c r="V91" s="783">
        <f t="shared" si="17"/>
        <v>0</v>
      </c>
      <c r="W91" s="784">
        <f t="shared" si="18"/>
        <v>0</v>
      </c>
      <c r="X91" s="196"/>
      <c r="Y91" s="198"/>
      <c r="Z91" s="197">
        <v>27</v>
      </c>
      <c r="AA91" s="197">
        <v>414.71999999999997</v>
      </c>
      <c r="AB91" s="196">
        <v>891</v>
      </c>
      <c r="AC91" s="1173"/>
      <c r="AF91" s="207"/>
      <c r="AG91" s="208"/>
      <c r="AH91" s="207"/>
      <c r="AI91" s="12"/>
    </row>
    <row r="92" spans="1:35" ht="45" customHeight="1">
      <c r="A92" s="206" t="s">
        <v>73</v>
      </c>
      <c r="B92" s="215" t="s">
        <v>94</v>
      </c>
      <c r="C92" s="203" t="s">
        <v>1040</v>
      </c>
      <c r="D92" s="212" t="s">
        <v>1085</v>
      </c>
      <c r="E92" s="212" t="s">
        <v>1056</v>
      </c>
      <c r="F92" s="212" t="s">
        <v>1026</v>
      </c>
      <c r="G92" s="203">
        <v>2</v>
      </c>
      <c r="H92" s="211">
        <v>1</v>
      </c>
      <c r="I92" s="211" t="s">
        <v>1104</v>
      </c>
      <c r="J92" s="210">
        <v>5</v>
      </c>
      <c r="K92" s="202" t="s">
        <v>636</v>
      </c>
      <c r="L92" s="199" t="s">
        <v>441</v>
      </c>
      <c r="M92" s="545">
        <v>0.13</v>
      </c>
      <c r="N92" s="545">
        <v>0.3</v>
      </c>
      <c r="O92" s="303" t="s">
        <v>1042</v>
      </c>
      <c r="P92" s="485">
        <f>VLOOKUP($A92,'Изменение прайс-листа'!$A$2:$E$798,4,FALSE)</f>
        <v>1158</v>
      </c>
      <c r="Q92" s="471">
        <f t="shared" si="13"/>
        <v>1389.6</v>
      </c>
      <c r="R92" s="467">
        <f t="shared" si="14"/>
        <v>180.648</v>
      </c>
      <c r="S92" s="398">
        <f t="shared" si="15"/>
        <v>6948</v>
      </c>
      <c r="T92" s="107"/>
      <c r="U92" s="121">
        <f t="shared" si="16"/>
        <v>0</v>
      </c>
      <c r="V92" s="783">
        <f t="shared" si="17"/>
        <v>0</v>
      </c>
      <c r="W92" s="784">
        <f t="shared" si="18"/>
        <v>0</v>
      </c>
      <c r="X92" s="224" t="s">
        <v>1034</v>
      </c>
      <c r="Y92" s="198"/>
      <c r="Z92" s="222">
        <v>60</v>
      </c>
      <c r="AA92" s="222">
        <v>460.79999999999995</v>
      </c>
      <c r="AB92" s="221">
        <v>1980</v>
      </c>
      <c r="AC92" s="1173"/>
      <c r="AF92" s="207"/>
      <c r="AG92" s="208"/>
      <c r="AH92" s="207"/>
      <c r="AI92" s="12"/>
    </row>
    <row r="93" spans="1:35" ht="45" customHeight="1">
      <c r="A93" s="206" t="s">
        <v>74</v>
      </c>
      <c r="B93" s="215" t="s">
        <v>95</v>
      </c>
      <c r="C93" s="203" t="s">
        <v>1040</v>
      </c>
      <c r="D93" s="212" t="s">
        <v>1085</v>
      </c>
      <c r="E93" s="212" t="s">
        <v>1056</v>
      </c>
      <c r="F93" s="212" t="s">
        <v>1026</v>
      </c>
      <c r="G93" s="203">
        <v>2</v>
      </c>
      <c r="H93" s="211">
        <v>1</v>
      </c>
      <c r="I93" s="211" t="s">
        <v>1104</v>
      </c>
      <c r="J93" s="210" t="s">
        <v>98</v>
      </c>
      <c r="K93" s="202" t="s">
        <v>636</v>
      </c>
      <c r="L93" s="199" t="s">
        <v>441</v>
      </c>
      <c r="M93" s="545">
        <v>0.13</v>
      </c>
      <c r="N93" s="545">
        <v>0.3</v>
      </c>
      <c r="O93" s="303" t="s">
        <v>1042</v>
      </c>
      <c r="P93" s="485">
        <f>P92+'7. Надбавки'!$C$6</f>
        <v>1232</v>
      </c>
      <c r="Q93" s="471">
        <f t="shared" ref="Q93:Q119" si="19">P93*1.2</f>
        <v>1478.3999999999999</v>
      </c>
      <c r="R93" s="467">
        <f t="shared" ref="R93:R119" si="20">Q93*M93</f>
        <v>192.19199999999998</v>
      </c>
      <c r="S93" s="398">
        <f t="shared" ref="S93:S119" si="21">Q93*J93</f>
        <v>7391.9999999999991</v>
      </c>
      <c r="T93" s="107"/>
      <c r="U93" s="121">
        <f t="shared" ref="U93:U119" si="22">T93*S93</f>
        <v>0</v>
      </c>
      <c r="V93" s="783">
        <f t="shared" si="17"/>
        <v>0</v>
      </c>
      <c r="W93" s="784">
        <f t="shared" si="18"/>
        <v>0</v>
      </c>
      <c r="X93" s="224"/>
      <c r="Y93" s="198"/>
      <c r="Z93" s="197">
        <v>60</v>
      </c>
      <c r="AA93" s="222">
        <v>460.79999999999995</v>
      </c>
      <c r="AB93" s="221">
        <v>1980</v>
      </c>
      <c r="AC93" s="1173"/>
      <c r="AF93" s="207"/>
      <c r="AG93" s="208"/>
      <c r="AH93" s="207"/>
      <c r="AI93" s="12"/>
    </row>
    <row r="94" spans="1:35" ht="45" customHeight="1">
      <c r="A94" s="206" t="s">
        <v>75</v>
      </c>
      <c r="B94" s="215" t="s">
        <v>94</v>
      </c>
      <c r="C94" s="203" t="s">
        <v>1040</v>
      </c>
      <c r="D94" s="212" t="s">
        <v>1085</v>
      </c>
      <c r="E94" s="212" t="s">
        <v>1056</v>
      </c>
      <c r="F94" s="212" t="s">
        <v>1026</v>
      </c>
      <c r="G94" s="203">
        <v>2</v>
      </c>
      <c r="H94" s="211">
        <v>1</v>
      </c>
      <c r="I94" s="211" t="s">
        <v>1104</v>
      </c>
      <c r="J94" s="210" t="s">
        <v>826</v>
      </c>
      <c r="K94" s="202" t="s">
        <v>636</v>
      </c>
      <c r="L94" s="199" t="s">
        <v>441</v>
      </c>
      <c r="M94" s="545">
        <v>0.13</v>
      </c>
      <c r="N94" s="545">
        <v>0.3</v>
      </c>
      <c r="O94" s="303" t="s">
        <v>1042</v>
      </c>
      <c r="P94" s="485">
        <f>VLOOKUP($A94,'Изменение прайс-листа'!$A$2:$E$798,4,FALSE)</f>
        <v>1764</v>
      </c>
      <c r="Q94" s="471">
        <f t="shared" si="19"/>
        <v>2116.7999999999997</v>
      </c>
      <c r="R94" s="467">
        <f t="shared" si="20"/>
        <v>275.18399999999997</v>
      </c>
      <c r="S94" s="398">
        <f t="shared" si="21"/>
        <v>5291.9999999999991</v>
      </c>
      <c r="T94" s="107"/>
      <c r="U94" s="121">
        <f t="shared" si="22"/>
        <v>0</v>
      </c>
      <c r="V94" s="783">
        <f t="shared" si="17"/>
        <v>0</v>
      </c>
      <c r="W94" s="784">
        <f t="shared" si="18"/>
        <v>0</v>
      </c>
      <c r="X94" s="224" t="s">
        <v>1034</v>
      </c>
      <c r="Y94" s="198"/>
      <c r="Z94" s="197">
        <v>72</v>
      </c>
      <c r="AA94" s="197">
        <v>277.2</v>
      </c>
      <c r="AB94" s="196">
        <v>2376</v>
      </c>
      <c r="AC94" s="1173"/>
      <c r="AF94" s="207"/>
      <c r="AG94" s="208"/>
      <c r="AH94" s="207"/>
      <c r="AI94" s="12"/>
    </row>
    <row r="95" spans="1:35" ht="45" customHeight="1">
      <c r="A95" s="206" t="s">
        <v>76</v>
      </c>
      <c r="B95" s="215" t="s">
        <v>407</v>
      </c>
      <c r="C95" s="203" t="s">
        <v>1040</v>
      </c>
      <c r="D95" s="212" t="s">
        <v>1085</v>
      </c>
      <c r="E95" s="212" t="s">
        <v>1056</v>
      </c>
      <c r="F95" s="212" t="s">
        <v>1026</v>
      </c>
      <c r="G95" s="203">
        <v>2</v>
      </c>
      <c r="H95" s="211">
        <v>1</v>
      </c>
      <c r="I95" s="211" t="s">
        <v>1104</v>
      </c>
      <c r="J95" s="210" t="s">
        <v>826</v>
      </c>
      <c r="K95" s="202" t="s">
        <v>636</v>
      </c>
      <c r="L95" s="199" t="s">
        <v>441</v>
      </c>
      <c r="M95" s="545">
        <v>0.13</v>
      </c>
      <c r="N95" s="545">
        <v>0.3</v>
      </c>
      <c r="O95" s="303" t="s">
        <v>1042</v>
      </c>
      <c r="P95" s="485">
        <f>P94+'7. Надбавки'!$C$6</f>
        <v>1838</v>
      </c>
      <c r="Q95" s="471">
        <f t="shared" si="19"/>
        <v>2205.6</v>
      </c>
      <c r="R95" s="467">
        <f t="shared" si="20"/>
        <v>286.72800000000001</v>
      </c>
      <c r="S95" s="398">
        <f t="shared" si="21"/>
        <v>5514</v>
      </c>
      <c r="T95" s="107"/>
      <c r="U95" s="121">
        <f t="shared" si="22"/>
        <v>0</v>
      </c>
      <c r="V95" s="783">
        <f t="shared" si="17"/>
        <v>0</v>
      </c>
      <c r="W95" s="784">
        <f t="shared" si="18"/>
        <v>0</v>
      </c>
      <c r="X95" s="196"/>
      <c r="Y95" s="198"/>
      <c r="Z95" s="197">
        <v>72</v>
      </c>
      <c r="AA95" s="197">
        <v>277.2</v>
      </c>
      <c r="AB95" s="196">
        <v>2376</v>
      </c>
      <c r="AC95" s="1174"/>
      <c r="AF95" s="207"/>
      <c r="AG95" s="208"/>
      <c r="AH95" s="207"/>
      <c r="AI95" s="12"/>
    </row>
    <row r="96" spans="1:35" ht="45" customHeight="1">
      <c r="A96" s="206" t="s">
        <v>746</v>
      </c>
      <c r="B96" s="215" t="s">
        <v>350</v>
      </c>
      <c r="C96" s="203" t="s">
        <v>1040</v>
      </c>
      <c r="D96" s="212" t="s">
        <v>1085</v>
      </c>
      <c r="E96" s="212" t="s">
        <v>1056</v>
      </c>
      <c r="F96" s="212" t="s">
        <v>1026</v>
      </c>
      <c r="G96" s="203">
        <v>1</v>
      </c>
      <c r="H96" s="211">
        <v>2</v>
      </c>
      <c r="I96" s="211" t="s">
        <v>1095</v>
      </c>
      <c r="J96" s="210" t="s">
        <v>478</v>
      </c>
      <c r="K96" s="202" t="s">
        <v>636</v>
      </c>
      <c r="L96" s="199" t="s">
        <v>441</v>
      </c>
      <c r="M96" s="545">
        <v>0.13</v>
      </c>
      <c r="N96" s="545">
        <v>0.3</v>
      </c>
      <c r="O96" s="303" t="s">
        <v>1042</v>
      </c>
      <c r="P96" s="485">
        <f>VLOOKUP($A96,'Изменение прайс-листа'!$A$2:$E$798,4,FALSE)</f>
        <v>1174</v>
      </c>
      <c r="Q96" s="471">
        <f t="shared" si="19"/>
        <v>1408.8</v>
      </c>
      <c r="R96" s="467">
        <f t="shared" si="20"/>
        <v>183.14400000000001</v>
      </c>
      <c r="S96" s="398">
        <f t="shared" si="21"/>
        <v>21132</v>
      </c>
      <c r="T96" s="107"/>
      <c r="U96" s="121">
        <f t="shared" si="22"/>
        <v>0</v>
      </c>
      <c r="V96" s="783">
        <f t="shared" si="17"/>
        <v>0</v>
      </c>
      <c r="W96" s="784">
        <f t="shared" si="18"/>
        <v>0</v>
      </c>
      <c r="X96" s="224" t="s">
        <v>1034</v>
      </c>
      <c r="Y96" s="224" t="s">
        <v>1034</v>
      </c>
      <c r="Z96" s="197">
        <v>24</v>
      </c>
      <c r="AA96" s="197">
        <v>559.43999999999994</v>
      </c>
      <c r="AB96" s="196">
        <v>768</v>
      </c>
      <c r="AC96" s="1156" t="s">
        <v>736</v>
      </c>
      <c r="AF96" s="207"/>
      <c r="AG96" s="208"/>
      <c r="AH96" s="207"/>
      <c r="AI96" s="12"/>
    </row>
    <row r="97" spans="1:35" ht="45" customHeight="1">
      <c r="A97" s="206" t="s">
        <v>747</v>
      </c>
      <c r="B97" s="215" t="s">
        <v>99</v>
      </c>
      <c r="C97" s="203" t="s">
        <v>1040</v>
      </c>
      <c r="D97" s="212" t="s">
        <v>1085</v>
      </c>
      <c r="E97" s="212" t="s">
        <v>1056</v>
      </c>
      <c r="F97" s="212" t="s">
        <v>1026</v>
      </c>
      <c r="G97" s="203">
        <v>1</v>
      </c>
      <c r="H97" s="211">
        <v>2</v>
      </c>
      <c r="I97" s="211" t="s">
        <v>1095</v>
      </c>
      <c r="J97" s="210" t="s">
        <v>478</v>
      </c>
      <c r="K97" s="202" t="s">
        <v>636</v>
      </c>
      <c r="L97" s="199" t="s">
        <v>441</v>
      </c>
      <c r="M97" s="545">
        <v>0.13</v>
      </c>
      <c r="N97" s="545">
        <v>0.3</v>
      </c>
      <c r="O97" s="303" t="s">
        <v>1042</v>
      </c>
      <c r="P97" s="485">
        <f>P96+'7. Надбавки'!$C$6</f>
        <v>1248</v>
      </c>
      <c r="Q97" s="471">
        <f t="shared" si="19"/>
        <v>1497.6</v>
      </c>
      <c r="R97" s="467">
        <f t="shared" si="20"/>
        <v>194.68799999999999</v>
      </c>
      <c r="S97" s="398">
        <f t="shared" si="21"/>
        <v>22464</v>
      </c>
      <c r="T97" s="107"/>
      <c r="U97" s="121">
        <f t="shared" si="22"/>
        <v>0</v>
      </c>
      <c r="V97" s="783">
        <f t="shared" si="17"/>
        <v>0</v>
      </c>
      <c r="W97" s="784">
        <f t="shared" si="18"/>
        <v>0</v>
      </c>
      <c r="X97" s="196"/>
      <c r="Y97" s="198"/>
      <c r="Z97" s="197">
        <v>24</v>
      </c>
      <c r="AA97" s="197">
        <v>559.43999999999994</v>
      </c>
      <c r="AB97" s="196">
        <v>768</v>
      </c>
      <c r="AC97" s="1157"/>
      <c r="AF97" s="207"/>
      <c r="AG97" s="208"/>
      <c r="AH97" s="207"/>
      <c r="AI97" s="12"/>
    </row>
    <row r="98" spans="1:35" ht="45" customHeight="1">
      <c r="A98" s="206" t="s">
        <v>748</v>
      </c>
      <c r="B98" s="215" t="s">
        <v>350</v>
      </c>
      <c r="C98" s="203" t="s">
        <v>1040</v>
      </c>
      <c r="D98" s="212" t="s">
        <v>1085</v>
      </c>
      <c r="E98" s="212" t="s">
        <v>1056</v>
      </c>
      <c r="F98" s="212" t="s">
        <v>1026</v>
      </c>
      <c r="G98" s="203">
        <v>1</v>
      </c>
      <c r="H98" s="211">
        <v>2</v>
      </c>
      <c r="I98" s="211" t="s">
        <v>1095</v>
      </c>
      <c r="J98" s="210" t="s">
        <v>170</v>
      </c>
      <c r="K98" s="202" t="s">
        <v>636</v>
      </c>
      <c r="L98" s="199" t="s">
        <v>441</v>
      </c>
      <c r="M98" s="545">
        <v>0.13</v>
      </c>
      <c r="N98" s="545">
        <v>0.3</v>
      </c>
      <c r="O98" s="303" t="s">
        <v>1042</v>
      </c>
      <c r="P98" s="485">
        <f>VLOOKUP($A98,'Изменение прайс-листа'!$A$2:$E$798,4,FALSE)</f>
        <v>1276</v>
      </c>
      <c r="Q98" s="471">
        <f t="shared" si="19"/>
        <v>1531.2</v>
      </c>
      <c r="R98" s="467">
        <f t="shared" si="20"/>
        <v>199.05600000000001</v>
      </c>
      <c r="S98" s="398">
        <f t="shared" si="21"/>
        <v>15312</v>
      </c>
      <c r="T98" s="107"/>
      <c r="U98" s="121">
        <f t="shared" si="22"/>
        <v>0</v>
      </c>
      <c r="V98" s="783">
        <f t="shared" si="17"/>
        <v>0</v>
      </c>
      <c r="W98" s="784">
        <f t="shared" si="18"/>
        <v>0</v>
      </c>
      <c r="X98" s="224" t="s">
        <v>1034</v>
      </c>
      <c r="Y98" s="224"/>
      <c r="Z98" s="222">
        <v>27</v>
      </c>
      <c r="AA98" s="222">
        <v>420.12</v>
      </c>
      <c r="AB98" s="221">
        <v>891</v>
      </c>
      <c r="AC98" s="1157"/>
      <c r="AF98" s="207"/>
      <c r="AG98" s="208"/>
      <c r="AH98" s="207"/>
      <c r="AI98" s="12"/>
    </row>
    <row r="99" spans="1:35" ht="45" customHeight="1">
      <c r="A99" s="206" t="s">
        <v>749</v>
      </c>
      <c r="B99" s="215" t="s">
        <v>99</v>
      </c>
      <c r="C99" s="203" t="s">
        <v>1040</v>
      </c>
      <c r="D99" s="212" t="s">
        <v>1085</v>
      </c>
      <c r="E99" s="212" t="s">
        <v>1056</v>
      </c>
      <c r="F99" s="212" t="s">
        <v>1026</v>
      </c>
      <c r="G99" s="203">
        <v>1</v>
      </c>
      <c r="H99" s="211">
        <v>2</v>
      </c>
      <c r="I99" s="211" t="s">
        <v>1095</v>
      </c>
      <c r="J99" s="210" t="s">
        <v>170</v>
      </c>
      <c r="K99" s="202" t="s">
        <v>636</v>
      </c>
      <c r="L99" s="199" t="s">
        <v>441</v>
      </c>
      <c r="M99" s="545">
        <v>0.13</v>
      </c>
      <c r="N99" s="545">
        <v>0.3</v>
      </c>
      <c r="O99" s="303" t="s">
        <v>1042</v>
      </c>
      <c r="P99" s="485">
        <f>P98+'7. Надбавки'!$C$6</f>
        <v>1350</v>
      </c>
      <c r="Q99" s="471">
        <f t="shared" si="19"/>
        <v>1620</v>
      </c>
      <c r="R99" s="467">
        <f t="shared" si="20"/>
        <v>210.6</v>
      </c>
      <c r="S99" s="398">
        <f t="shared" si="21"/>
        <v>16200</v>
      </c>
      <c r="T99" s="107"/>
      <c r="U99" s="121">
        <f t="shared" si="22"/>
        <v>0</v>
      </c>
      <c r="V99" s="783">
        <f t="shared" si="17"/>
        <v>0</v>
      </c>
      <c r="W99" s="784">
        <f t="shared" si="18"/>
        <v>0</v>
      </c>
      <c r="X99" s="224"/>
      <c r="Y99" s="198"/>
      <c r="Z99" s="222">
        <v>27</v>
      </c>
      <c r="AA99" s="222">
        <v>420.12</v>
      </c>
      <c r="AB99" s="221">
        <v>891</v>
      </c>
      <c r="AC99" s="1157"/>
      <c r="AF99" s="207"/>
      <c r="AG99" s="208"/>
      <c r="AH99" s="207"/>
      <c r="AI99" s="12"/>
    </row>
    <row r="100" spans="1:35" ht="45" customHeight="1">
      <c r="A100" s="206" t="s">
        <v>718</v>
      </c>
      <c r="B100" s="215" t="s">
        <v>350</v>
      </c>
      <c r="C100" s="203" t="s">
        <v>1040</v>
      </c>
      <c r="D100" s="212" t="s">
        <v>1085</v>
      </c>
      <c r="E100" s="212" t="s">
        <v>1056</v>
      </c>
      <c r="F100" s="212" t="s">
        <v>1026</v>
      </c>
      <c r="G100" s="203">
        <v>1</v>
      </c>
      <c r="H100" s="211">
        <v>2</v>
      </c>
      <c r="I100" s="211" t="s">
        <v>1095</v>
      </c>
      <c r="J100" s="210" t="s">
        <v>98</v>
      </c>
      <c r="K100" s="202" t="s">
        <v>636</v>
      </c>
      <c r="L100" s="199" t="s">
        <v>441</v>
      </c>
      <c r="M100" s="545">
        <v>0.13</v>
      </c>
      <c r="N100" s="545">
        <v>0.3</v>
      </c>
      <c r="O100" s="303" t="s">
        <v>1042</v>
      </c>
      <c r="P100" s="485">
        <f>VLOOKUP($A100,'Изменение прайс-листа'!$A$2:$E$798,4,FALSE)</f>
        <v>1410</v>
      </c>
      <c r="Q100" s="471">
        <f t="shared" si="19"/>
        <v>1692</v>
      </c>
      <c r="R100" s="467">
        <f t="shared" si="20"/>
        <v>219.96</v>
      </c>
      <c r="S100" s="398">
        <f t="shared" si="21"/>
        <v>8460</v>
      </c>
      <c r="T100" s="107"/>
      <c r="U100" s="121">
        <f t="shared" si="22"/>
        <v>0</v>
      </c>
      <c r="V100" s="783">
        <f t="shared" si="17"/>
        <v>0</v>
      </c>
      <c r="W100" s="784">
        <f t="shared" si="18"/>
        <v>0</v>
      </c>
      <c r="X100" s="224" t="s">
        <v>1034</v>
      </c>
      <c r="Y100" s="198"/>
      <c r="Z100" s="197">
        <v>60</v>
      </c>
      <c r="AA100" s="197">
        <v>468.29999999999995</v>
      </c>
      <c r="AB100" s="196">
        <v>1980</v>
      </c>
      <c r="AC100" s="1157"/>
      <c r="AF100" s="207"/>
      <c r="AG100" s="208"/>
      <c r="AH100" s="207"/>
      <c r="AI100" s="12"/>
    </row>
    <row r="101" spans="1:35" ht="45" customHeight="1">
      <c r="A101" s="206" t="s">
        <v>719</v>
      </c>
      <c r="B101" s="215" t="s">
        <v>99</v>
      </c>
      <c r="C101" s="203" t="s">
        <v>1040</v>
      </c>
      <c r="D101" s="212" t="s">
        <v>1085</v>
      </c>
      <c r="E101" s="212" t="s">
        <v>1056</v>
      </c>
      <c r="F101" s="212" t="s">
        <v>1026</v>
      </c>
      <c r="G101" s="203">
        <v>1</v>
      </c>
      <c r="H101" s="211">
        <v>2</v>
      </c>
      <c r="I101" s="211" t="s">
        <v>1095</v>
      </c>
      <c r="J101" s="210" t="s">
        <v>98</v>
      </c>
      <c r="K101" s="202" t="s">
        <v>636</v>
      </c>
      <c r="L101" s="199" t="s">
        <v>441</v>
      </c>
      <c r="M101" s="545">
        <v>0.13</v>
      </c>
      <c r="N101" s="545">
        <v>0.3</v>
      </c>
      <c r="O101" s="303" t="s">
        <v>1042</v>
      </c>
      <c r="P101" s="485">
        <f>P100+'7. Надбавки'!$C$6</f>
        <v>1484</v>
      </c>
      <c r="Q101" s="471">
        <f t="shared" si="19"/>
        <v>1780.8</v>
      </c>
      <c r="R101" s="467">
        <f t="shared" si="20"/>
        <v>231.50399999999999</v>
      </c>
      <c r="S101" s="398">
        <f t="shared" si="21"/>
        <v>8904</v>
      </c>
      <c r="T101" s="107"/>
      <c r="U101" s="121">
        <f t="shared" si="22"/>
        <v>0</v>
      </c>
      <c r="V101" s="783">
        <f t="shared" si="17"/>
        <v>0</v>
      </c>
      <c r="W101" s="784">
        <f t="shared" si="18"/>
        <v>0</v>
      </c>
      <c r="X101" s="224"/>
      <c r="Y101" s="198"/>
      <c r="Z101" s="197">
        <v>60</v>
      </c>
      <c r="AA101" s="197">
        <v>468.29999999999995</v>
      </c>
      <c r="AB101" s="196">
        <v>1980</v>
      </c>
      <c r="AC101" s="1157"/>
      <c r="AF101" s="207"/>
      <c r="AG101" s="208"/>
      <c r="AH101" s="207"/>
      <c r="AI101" s="12"/>
    </row>
    <row r="102" spans="1:35" ht="45" customHeight="1">
      <c r="A102" s="206" t="s">
        <v>720</v>
      </c>
      <c r="B102" s="215" t="s">
        <v>350</v>
      </c>
      <c r="C102" s="203" t="s">
        <v>1040</v>
      </c>
      <c r="D102" s="212" t="s">
        <v>1085</v>
      </c>
      <c r="E102" s="212" t="s">
        <v>1056</v>
      </c>
      <c r="F102" s="212" t="s">
        <v>1026</v>
      </c>
      <c r="G102" s="203">
        <v>1</v>
      </c>
      <c r="H102" s="211">
        <v>2</v>
      </c>
      <c r="I102" s="211" t="s">
        <v>1095</v>
      </c>
      <c r="J102" s="210" t="s">
        <v>826</v>
      </c>
      <c r="K102" s="202" t="s">
        <v>636</v>
      </c>
      <c r="L102" s="199" t="s">
        <v>441</v>
      </c>
      <c r="M102" s="545">
        <v>0.13</v>
      </c>
      <c r="N102" s="545">
        <v>0.3</v>
      </c>
      <c r="O102" s="303" t="s">
        <v>1042</v>
      </c>
      <c r="P102" s="485">
        <f>VLOOKUP($A102,'Изменение прайс-листа'!$A$2:$E$798,4,FALSE)</f>
        <v>1860</v>
      </c>
      <c r="Q102" s="471">
        <f t="shared" si="19"/>
        <v>2232</v>
      </c>
      <c r="R102" s="467">
        <f t="shared" si="20"/>
        <v>290.16000000000003</v>
      </c>
      <c r="S102" s="398">
        <f t="shared" si="21"/>
        <v>5580</v>
      </c>
      <c r="T102" s="107"/>
      <c r="U102" s="121">
        <f t="shared" si="22"/>
        <v>0</v>
      </c>
      <c r="V102" s="783">
        <f t="shared" si="17"/>
        <v>0</v>
      </c>
      <c r="W102" s="784">
        <f t="shared" si="18"/>
        <v>0</v>
      </c>
      <c r="X102" s="224" t="s">
        <v>1034</v>
      </c>
      <c r="Y102" s="198"/>
      <c r="Z102" s="197">
        <v>72</v>
      </c>
      <c r="AA102" s="197">
        <v>285.33600000000001</v>
      </c>
      <c r="AB102" s="196">
        <v>2376</v>
      </c>
      <c r="AC102" s="1157"/>
      <c r="AF102" s="207"/>
      <c r="AG102" s="208"/>
      <c r="AH102" s="207"/>
      <c r="AI102" s="12"/>
    </row>
    <row r="103" spans="1:35" ht="45" customHeight="1">
      <c r="A103" s="206" t="s">
        <v>721</v>
      </c>
      <c r="B103" s="215" t="s">
        <v>99</v>
      </c>
      <c r="C103" s="203" t="s">
        <v>1040</v>
      </c>
      <c r="D103" s="212" t="s">
        <v>1085</v>
      </c>
      <c r="E103" s="212" t="s">
        <v>1056</v>
      </c>
      <c r="F103" s="212" t="s">
        <v>1026</v>
      </c>
      <c r="G103" s="203">
        <v>1</v>
      </c>
      <c r="H103" s="211">
        <v>2</v>
      </c>
      <c r="I103" s="211" t="s">
        <v>1095</v>
      </c>
      <c r="J103" s="210" t="s">
        <v>826</v>
      </c>
      <c r="K103" s="202" t="s">
        <v>636</v>
      </c>
      <c r="L103" s="199" t="s">
        <v>441</v>
      </c>
      <c r="M103" s="545">
        <v>0.13</v>
      </c>
      <c r="N103" s="545">
        <v>0.3</v>
      </c>
      <c r="O103" s="303" t="s">
        <v>1042</v>
      </c>
      <c r="P103" s="485">
        <f>P102+'7. Надбавки'!$C$6</f>
        <v>1934</v>
      </c>
      <c r="Q103" s="471">
        <f t="shared" si="19"/>
        <v>2320.7999999999997</v>
      </c>
      <c r="R103" s="467">
        <f t="shared" si="20"/>
        <v>301.70399999999995</v>
      </c>
      <c r="S103" s="398">
        <f t="shared" si="21"/>
        <v>5801.9999999999991</v>
      </c>
      <c r="T103" s="107"/>
      <c r="U103" s="121">
        <f t="shared" si="22"/>
        <v>0</v>
      </c>
      <c r="V103" s="783">
        <f t="shared" si="17"/>
        <v>0</v>
      </c>
      <c r="W103" s="784">
        <f t="shared" si="18"/>
        <v>0</v>
      </c>
      <c r="X103" s="224"/>
      <c r="Y103" s="198"/>
      <c r="Z103" s="197">
        <v>72</v>
      </c>
      <c r="AA103" s="197">
        <v>285.33600000000001</v>
      </c>
      <c r="AB103" s="196">
        <v>2376</v>
      </c>
      <c r="AC103" s="1158"/>
      <c r="AF103" s="207"/>
      <c r="AG103" s="208"/>
      <c r="AH103" s="207"/>
      <c r="AI103" s="12"/>
    </row>
    <row r="104" spans="1:35" ht="35.1" customHeight="1">
      <c r="A104" s="206" t="s">
        <v>730</v>
      </c>
      <c r="B104" s="215" t="s">
        <v>103</v>
      </c>
      <c r="C104" s="203" t="s">
        <v>1040</v>
      </c>
      <c r="D104" s="212" t="s">
        <v>1085</v>
      </c>
      <c r="E104" s="212" t="s">
        <v>1056</v>
      </c>
      <c r="F104" s="212" t="s">
        <v>1026</v>
      </c>
      <c r="G104" s="203">
        <v>1</v>
      </c>
      <c r="H104" s="211">
        <v>2</v>
      </c>
      <c r="I104" s="211" t="s">
        <v>1097</v>
      </c>
      <c r="J104" s="210" t="s">
        <v>478</v>
      </c>
      <c r="K104" s="202" t="s">
        <v>636</v>
      </c>
      <c r="L104" s="199" t="s">
        <v>441</v>
      </c>
      <c r="M104" s="545">
        <v>0.13</v>
      </c>
      <c r="N104" s="545">
        <v>0.3</v>
      </c>
      <c r="O104" s="303" t="s">
        <v>1042</v>
      </c>
      <c r="P104" s="485">
        <f>VLOOKUP($A104,'Изменение прайс-листа'!$A$2:$E$798,4,FALSE)</f>
        <v>2028</v>
      </c>
      <c r="Q104" s="471">
        <f t="shared" si="19"/>
        <v>2433.6</v>
      </c>
      <c r="R104" s="467">
        <f t="shared" si="20"/>
        <v>316.36799999999999</v>
      </c>
      <c r="S104" s="398">
        <f t="shared" si="21"/>
        <v>36504</v>
      </c>
      <c r="T104" s="107"/>
      <c r="U104" s="121">
        <f t="shared" si="22"/>
        <v>0</v>
      </c>
      <c r="V104" s="783">
        <f t="shared" si="17"/>
        <v>0</v>
      </c>
      <c r="W104" s="784">
        <f t="shared" si="18"/>
        <v>0</v>
      </c>
      <c r="X104" s="224" t="s">
        <v>1034</v>
      </c>
      <c r="Y104" s="198"/>
      <c r="Z104" s="197">
        <v>24</v>
      </c>
      <c r="AA104" s="197">
        <v>541.43999999999994</v>
      </c>
      <c r="AB104" s="196">
        <v>792</v>
      </c>
      <c r="AC104" s="1150" t="s">
        <v>566</v>
      </c>
      <c r="AF104" s="207"/>
      <c r="AG104" s="208"/>
      <c r="AH104" s="207"/>
      <c r="AI104" s="12"/>
    </row>
    <row r="105" spans="1:35" ht="35.1" customHeight="1">
      <c r="A105" s="206" t="s">
        <v>110</v>
      </c>
      <c r="B105" s="215" t="s">
        <v>102</v>
      </c>
      <c r="C105" s="203" t="s">
        <v>1040</v>
      </c>
      <c r="D105" s="212" t="s">
        <v>1085</v>
      </c>
      <c r="E105" s="212" t="s">
        <v>1056</v>
      </c>
      <c r="F105" s="212" t="s">
        <v>1026</v>
      </c>
      <c r="G105" s="203">
        <v>1</v>
      </c>
      <c r="H105" s="211">
        <v>2</v>
      </c>
      <c r="I105" s="211" t="s">
        <v>1097</v>
      </c>
      <c r="J105" s="210" t="s">
        <v>478</v>
      </c>
      <c r="K105" s="202" t="s">
        <v>636</v>
      </c>
      <c r="L105" s="199" t="s">
        <v>441</v>
      </c>
      <c r="M105" s="545">
        <v>0.13</v>
      </c>
      <c r="N105" s="545">
        <v>0.3</v>
      </c>
      <c r="O105" s="303" t="s">
        <v>1042</v>
      </c>
      <c r="P105" s="485">
        <f>P104+'7. Надбавки'!$C$6</f>
        <v>2102</v>
      </c>
      <c r="Q105" s="471">
        <f t="shared" si="19"/>
        <v>2522.4</v>
      </c>
      <c r="R105" s="467">
        <f t="shared" si="20"/>
        <v>327.91200000000003</v>
      </c>
      <c r="S105" s="398">
        <f t="shared" si="21"/>
        <v>37836</v>
      </c>
      <c r="T105" s="107"/>
      <c r="U105" s="121">
        <f t="shared" si="22"/>
        <v>0</v>
      </c>
      <c r="V105" s="783">
        <f t="shared" si="17"/>
        <v>0</v>
      </c>
      <c r="W105" s="784">
        <f t="shared" si="18"/>
        <v>0</v>
      </c>
      <c r="X105" s="196"/>
      <c r="Y105" s="198"/>
      <c r="Z105" s="197">
        <v>24</v>
      </c>
      <c r="AA105" s="197">
        <v>541.43999999999994</v>
      </c>
      <c r="AB105" s="196">
        <v>792</v>
      </c>
      <c r="AC105" s="1151"/>
      <c r="AF105" s="207"/>
      <c r="AG105" s="208"/>
      <c r="AH105" s="207"/>
      <c r="AI105" s="12"/>
    </row>
    <row r="106" spans="1:35" ht="35.1" customHeight="1">
      <c r="A106" s="206" t="s">
        <v>111</v>
      </c>
      <c r="B106" s="215" t="s">
        <v>103</v>
      </c>
      <c r="C106" s="203" t="s">
        <v>1040</v>
      </c>
      <c r="D106" s="212" t="s">
        <v>1085</v>
      </c>
      <c r="E106" s="212" t="s">
        <v>1056</v>
      </c>
      <c r="F106" s="212" t="s">
        <v>1026</v>
      </c>
      <c r="G106" s="203">
        <v>1</v>
      </c>
      <c r="H106" s="211">
        <v>2</v>
      </c>
      <c r="I106" s="211" t="s">
        <v>1097</v>
      </c>
      <c r="J106" s="210" t="s">
        <v>170</v>
      </c>
      <c r="K106" s="202" t="s">
        <v>636</v>
      </c>
      <c r="L106" s="199" t="s">
        <v>441</v>
      </c>
      <c r="M106" s="545">
        <v>0.13</v>
      </c>
      <c r="N106" s="545">
        <v>0.3</v>
      </c>
      <c r="O106" s="303" t="s">
        <v>1042</v>
      </c>
      <c r="P106" s="485">
        <f>VLOOKUP($A106,'Изменение прайс-листа'!$A$2:$E$798,4,FALSE)</f>
        <v>2214</v>
      </c>
      <c r="Q106" s="471">
        <f t="shared" si="19"/>
        <v>2656.7999999999997</v>
      </c>
      <c r="R106" s="467">
        <f t="shared" si="20"/>
        <v>345.38399999999996</v>
      </c>
      <c r="S106" s="398">
        <f t="shared" si="21"/>
        <v>26567.999999999996</v>
      </c>
      <c r="T106" s="107"/>
      <c r="U106" s="121">
        <f t="shared" si="22"/>
        <v>0</v>
      </c>
      <c r="V106" s="783">
        <f t="shared" si="17"/>
        <v>0</v>
      </c>
      <c r="W106" s="784">
        <f t="shared" si="18"/>
        <v>0</v>
      </c>
      <c r="X106" s="196"/>
      <c r="Y106" s="198"/>
      <c r="Z106" s="197">
        <v>27</v>
      </c>
      <c r="AA106" s="197">
        <v>406.62</v>
      </c>
      <c r="AB106" s="196">
        <v>891</v>
      </c>
      <c r="AC106" s="1151"/>
      <c r="AF106" s="207"/>
      <c r="AG106" s="208"/>
      <c r="AH106" s="207"/>
      <c r="AI106" s="12"/>
    </row>
    <row r="107" spans="1:35" s="238" customFormat="1" ht="35.1" customHeight="1">
      <c r="A107" s="206" t="s">
        <v>112</v>
      </c>
      <c r="B107" s="215" t="s">
        <v>102</v>
      </c>
      <c r="C107" s="203" t="s">
        <v>1040</v>
      </c>
      <c r="D107" s="212" t="s">
        <v>1085</v>
      </c>
      <c r="E107" s="212" t="s">
        <v>1056</v>
      </c>
      <c r="F107" s="212" t="s">
        <v>1026</v>
      </c>
      <c r="G107" s="203">
        <v>1</v>
      </c>
      <c r="H107" s="211">
        <v>2</v>
      </c>
      <c r="I107" s="211" t="s">
        <v>1097</v>
      </c>
      <c r="J107" s="210" t="s">
        <v>170</v>
      </c>
      <c r="K107" s="202" t="s">
        <v>636</v>
      </c>
      <c r="L107" s="199" t="s">
        <v>441</v>
      </c>
      <c r="M107" s="545">
        <v>0.13</v>
      </c>
      <c r="N107" s="545">
        <v>0.3</v>
      </c>
      <c r="O107" s="303" t="s">
        <v>1042</v>
      </c>
      <c r="P107" s="485">
        <f>P106+'7. Надбавки'!$C$6</f>
        <v>2288</v>
      </c>
      <c r="Q107" s="471">
        <f t="shared" si="19"/>
        <v>2745.6</v>
      </c>
      <c r="R107" s="467">
        <f t="shared" si="20"/>
        <v>356.928</v>
      </c>
      <c r="S107" s="398">
        <f t="shared" si="21"/>
        <v>27456</v>
      </c>
      <c r="T107" s="107"/>
      <c r="U107" s="121">
        <f t="shared" si="22"/>
        <v>0</v>
      </c>
      <c r="V107" s="783">
        <f t="shared" si="17"/>
        <v>0</v>
      </c>
      <c r="W107" s="784">
        <f t="shared" si="18"/>
        <v>0</v>
      </c>
      <c r="X107" s="196"/>
      <c r="Y107" s="198"/>
      <c r="Z107" s="197">
        <v>27</v>
      </c>
      <c r="AA107" s="197">
        <v>406.62</v>
      </c>
      <c r="AB107" s="196">
        <v>891</v>
      </c>
      <c r="AC107" s="1151"/>
      <c r="AD107" s="239"/>
      <c r="AF107" s="207"/>
      <c r="AG107" s="208"/>
      <c r="AH107" s="207"/>
      <c r="AI107" s="12"/>
    </row>
    <row r="108" spans="1:35" ht="35.1" customHeight="1">
      <c r="A108" s="206" t="s">
        <v>113</v>
      </c>
      <c r="B108" s="215" t="s">
        <v>103</v>
      </c>
      <c r="C108" s="203" t="s">
        <v>1040</v>
      </c>
      <c r="D108" s="212" t="s">
        <v>1085</v>
      </c>
      <c r="E108" s="212" t="s">
        <v>1056</v>
      </c>
      <c r="F108" s="212" t="s">
        <v>1026</v>
      </c>
      <c r="G108" s="203">
        <v>1</v>
      </c>
      <c r="H108" s="211">
        <v>2</v>
      </c>
      <c r="I108" s="211" t="s">
        <v>1097</v>
      </c>
      <c r="J108" s="210" t="s">
        <v>98</v>
      </c>
      <c r="K108" s="202" t="s">
        <v>636</v>
      </c>
      <c r="L108" s="199" t="s">
        <v>441</v>
      </c>
      <c r="M108" s="545">
        <v>0.13</v>
      </c>
      <c r="N108" s="545">
        <v>0.3</v>
      </c>
      <c r="O108" s="303" t="s">
        <v>1042</v>
      </c>
      <c r="P108" s="485">
        <f>VLOOKUP($A108,'Изменение прайс-листа'!$A$2:$E$798,4,FALSE)</f>
        <v>2306</v>
      </c>
      <c r="Q108" s="471">
        <f t="shared" si="19"/>
        <v>2767.2</v>
      </c>
      <c r="R108" s="467">
        <f t="shared" si="20"/>
        <v>359.73599999999999</v>
      </c>
      <c r="S108" s="398">
        <f t="shared" si="21"/>
        <v>13836</v>
      </c>
      <c r="T108" s="107"/>
      <c r="U108" s="121">
        <f t="shared" si="22"/>
        <v>0</v>
      </c>
      <c r="V108" s="783">
        <f t="shared" si="17"/>
        <v>0</v>
      </c>
      <c r="W108" s="784">
        <f t="shared" si="18"/>
        <v>0</v>
      </c>
      <c r="X108" s="196"/>
      <c r="Y108" s="198"/>
      <c r="Z108" s="197">
        <v>60</v>
      </c>
      <c r="AA108" s="197">
        <v>451.8</v>
      </c>
      <c r="AB108" s="196">
        <v>1980</v>
      </c>
      <c r="AC108" s="1151"/>
      <c r="AF108" s="207"/>
      <c r="AG108" s="208"/>
      <c r="AH108" s="207"/>
      <c r="AI108" s="12"/>
    </row>
    <row r="109" spans="1:35" s="229" customFormat="1" ht="35.1" customHeight="1">
      <c r="A109" s="206" t="s">
        <v>114</v>
      </c>
      <c r="B109" s="215" t="s">
        <v>102</v>
      </c>
      <c r="C109" s="203" t="s">
        <v>1040</v>
      </c>
      <c r="D109" s="212" t="s">
        <v>1085</v>
      </c>
      <c r="E109" s="212" t="s">
        <v>1056</v>
      </c>
      <c r="F109" s="212" t="s">
        <v>1026</v>
      </c>
      <c r="G109" s="203">
        <v>1</v>
      </c>
      <c r="H109" s="211">
        <v>2</v>
      </c>
      <c r="I109" s="211" t="s">
        <v>1097</v>
      </c>
      <c r="J109" s="210" t="s">
        <v>98</v>
      </c>
      <c r="K109" s="202" t="s">
        <v>636</v>
      </c>
      <c r="L109" s="199" t="s">
        <v>441</v>
      </c>
      <c r="M109" s="545">
        <v>0.13</v>
      </c>
      <c r="N109" s="545">
        <v>0.3</v>
      </c>
      <c r="O109" s="303" t="s">
        <v>1042</v>
      </c>
      <c r="P109" s="485">
        <f>P108+'7. Надбавки'!$C$6</f>
        <v>2380</v>
      </c>
      <c r="Q109" s="471">
        <f t="shared" si="19"/>
        <v>2856</v>
      </c>
      <c r="R109" s="467">
        <f t="shared" si="20"/>
        <v>371.28000000000003</v>
      </c>
      <c r="S109" s="398">
        <f t="shared" si="21"/>
        <v>14280</v>
      </c>
      <c r="T109" s="107"/>
      <c r="U109" s="121">
        <f t="shared" si="22"/>
        <v>0</v>
      </c>
      <c r="V109" s="783">
        <f t="shared" si="17"/>
        <v>0</v>
      </c>
      <c r="W109" s="784">
        <f t="shared" si="18"/>
        <v>0</v>
      </c>
      <c r="X109" s="196"/>
      <c r="Y109" s="198"/>
      <c r="Z109" s="197">
        <v>60</v>
      </c>
      <c r="AA109" s="197">
        <v>451.8</v>
      </c>
      <c r="AB109" s="196">
        <v>1980</v>
      </c>
      <c r="AC109" s="1151"/>
      <c r="AD109" s="168"/>
      <c r="AF109" s="207"/>
      <c r="AG109" s="208"/>
      <c r="AH109" s="207"/>
      <c r="AI109" s="12"/>
    </row>
    <row r="110" spans="1:35" ht="35.1" customHeight="1">
      <c r="A110" s="206" t="s">
        <v>115</v>
      </c>
      <c r="B110" s="215" t="s">
        <v>103</v>
      </c>
      <c r="C110" s="203" t="s">
        <v>1040</v>
      </c>
      <c r="D110" s="212" t="s">
        <v>1085</v>
      </c>
      <c r="E110" s="212" t="s">
        <v>1056</v>
      </c>
      <c r="F110" s="212" t="s">
        <v>1026</v>
      </c>
      <c r="G110" s="203">
        <v>1</v>
      </c>
      <c r="H110" s="211">
        <v>2</v>
      </c>
      <c r="I110" s="211" t="s">
        <v>1097</v>
      </c>
      <c r="J110" s="210" t="s">
        <v>826</v>
      </c>
      <c r="K110" s="202" t="s">
        <v>636</v>
      </c>
      <c r="L110" s="199" t="s">
        <v>441</v>
      </c>
      <c r="M110" s="545">
        <v>0.13</v>
      </c>
      <c r="N110" s="545">
        <v>0.3</v>
      </c>
      <c r="O110" s="303" t="s">
        <v>1042</v>
      </c>
      <c r="P110" s="485">
        <f>VLOOKUP($A110,'Изменение прайс-листа'!$A$2:$E$798,4,FALSE)</f>
        <v>2802</v>
      </c>
      <c r="Q110" s="471">
        <f t="shared" si="19"/>
        <v>3362.4</v>
      </c>
      <c r="R110" s="467">
        <f t="shared" si="20"/>
        <v>437.11200000000002</v>
      </c>
      <c r="S110" s="398">
        <f t="shared" si="21"/>
        <v>8406</v>
      </c>
      <c r="T110" s="107"/>
      <c r="U110" s="121">
        <f t="shared" si="22"/>
        <v>0</v>
      </c>
      <c r="V110" s="783">
        <f t="shared" si="17"/>
        <v>0</v>
      </c>
      <c r="W110" s="784">
        <f t="shared" si="18"/>
        <v>0</v>
      </c>
      <c r="X110" s="196"/>
      <c r="Y110" s="198"/>
      <c r="Z110" s="197">
        <v>72</v>
      </c>
      <c r="AA110" s="197">
        <v>276.33600000000001</v>
      </c>
      <c r="AB110" s="196">
        <v>2376</v>
      </c>
      <c r="AC110" s="1151"/>
      <c r="AF110" s="207"/>
      <c r="AG110" s="208"/>
      <c r="AH110" s="207"/>
      <c r="AI110" s="12"/>
    </row>
    <row r="111" spans="1:35" ht="35.1" customHeight="1">
      <c r="A111" s="206" t="s">
        <v>116</v>
      </c>
      <c r="B111" s="215" t="s">
        <v>102</v>
      </c>
      <c r="C111" s="203" t="s">
        <v>1040</v>
      </c>
      <c r="D111" s="212" t="s">
        <v>1085</v>
      </c>
      <c r="E111" s="212" t="s">
        <v>1056</v>
      </c>
      <c r="F111" s="212" t="s">
        <v>1026</v>
      </c>
      <c r="G111" s="203">
        <v>1</v>
      </c>
      <c r="H111" s="211">
        <v>2</v>
      </c>
      <c r="I111" s="211" t="s">
        <v>1097</v>
      </c>
      <c r="J111" s="210" t="s">
        <v>826</v>
      </c>
      <c r="K111" s="202" t="s">
        <v>636</v>
      </c>
      <c r="L111" s="199" t="s">
        <v>441</v>
      </c>
      <c r="M111" s="545">
        <v>0.13</v>
      </c>
      <c r="N111" s="545">
        <v>0.3</v>
      </c>
      <c r="O111" s="303" t="s">
        <v>1042</v>
      </c>
      <c r="P111" s="485">
        <f>P110+'7. Надбавки'!$C$6</f>
        <v>2876</v>
      </c>
      <c r="Q111" s="471">
        <f t="shared" si="19"/>
        <v>3451.2</v>
      </c>
      <c r="R111" s="467">
        <f t="shared" si="20"/>
        <v>448.65600000000001</v>
      </c>
      <c r="S111" s="398">
        <f t="shared" si="21"/>
        <v>8628</v>
      </c>
      <c r="T111" s="107"/>
      <c r="U111" s="121">
        <f t="shared" si="22"/>
        <v>0</v>
      </c>
      <c r="V111" s="783">
        <f t="shared" si="17"/>
        <v>0</v>
      </c>
      <c r="W111" s="784">
        <f t="shared" si="18"/>
        <v>0</v>
      </c>
      <c r="X111" s="196"/>
      <c r="Y111" s="198"/>
      <c r="Z111" s="197">
        <v>72</v>
      </c>
      <c r="AA111" s="197">
        <v>276.33600000000001</v>
      </c>
      <c r="AB111" s="196">
        <v>2376</v>
      </c>
      <c r="AC111" s="1152"/>
      <c r="AF111" s="207"/>
      <c r="AG111" s="208"/>
      <c r="AH111" s="207"/>
      <c r="AI111" s="12"/>
    </row>
    <row r="112" spans="1:35" ht="45" customHeight="1">
      <c r="A112" s="206" t="s">
        <v>722</v>
      </c>
      <c r="B112" s="215" t="s">
        <v>254</v>
      </c>
      <c r="C112" s="203" t="s">
        <v>1040</v>
      </c>
      <c r="D112" s="212" t="s">
        <v>1085</v>
      </c>
      <c r="E112" s="212" t="s">
        <v>1056</v>
      </c>
      <c r="F112" s="212" t="s">
        <v>1026</v>
      </c>
      <c r="G112" s="203">
        <v>1</v>
      </c>
      <c r="H112" s="211">
        <v>2</v>
      </c>
      <c r="I112" s="211" t="s">
        <v>1096</v>
      </c>
      <c r="J112" s="210" t="s">
        <v>478</v>
      </c>
      <c r="K112" s="202" t="s">
        <v>636</v>
      </c>
      <c r="L112" s="199" t="s">
        <v>441</v>
      </c>
      <c r="M112" s="545">
        <v>0.13</v>
      </c>
      <c r="N112" s="545">
        <v>0.3</v>
      </c>
      <c r="O112" s="303" t="s">
        <v>1042</v>
      </c>
      <c r="P112" s="485">
        <f>VLOOKUP($A112,'Изменение прайс-листа'!$A$2:$E$798,4,FALSE)</f>
        <v>1326</v>
      </c>
      <c r="Q112" s="471">
        <f t="shared" si="19"/>
        <v>1591.2</v>
      </c>
      <c r="R112" s="467">
        <f t="shared" si="20"/>
        <v>206.85600000000002</v>
      </c>
      <c r="S112" s="398">
        <f t="shared" si="21"/>
        <v>23868</v>
      </c>
      <c r="T112" s="107"/>
      <c r="U112" s="121">
        <f t="shared" si="22"/>
        <v>0</v>
      </c>
      <c r="V112" s="783">
        <f t="shared" si="17"/>
        <v>0</v>
      </c>
      <c r="W112" s="784">
        <f t="shared" si="18"/>
        <v>0</v>
      </c>
      <c r="X112" s="224" t="s">
        <v>1034</v>
      </c>
      <c r="Y112" s="224" t="s">
        <v>1034</v>
      </c>
      <c r="Z112" s="197">
        <v>24</v>
      </c>
      <c r="AA112" s="197">
        <v>518.04</v>
      </c>
      <c r="AB112" s="196">
        <v>792</v>
      </c>
      <c r="AC112" s="1150" t="s">
        <v>565</v>
      </c>
      <c r="AF112" s="207"/>
      <c r="AG112" s="208"/>
      <c r="AH112" s="207"/>
      <c r="AI112" s="12"/>
    </row>
    <row r="113" spans="1:35" s="245" customFormat="1" ht="45" customHeight="1">
      <c r="A113" s="206" t="s">
        <v>723</v>
      </c>
      <c r="B113" s="215" t="s">
        <v>100</v>
      </c>
      <c r="C113" s="203" t="s">
        <v>1040</v>
      </c>
      <c r="D113" s="212" t="s">
        <v>1085</v>
      </c>
      <c r="E113" s="212" t="s">
        <v>1056</v>
      </c>
      <c r="F113" s="212" t="s">
        <v>1026</v>
      </c>
      <c r="G113" s="203">
        <v>1</v>
      </c>
      <c r="H113" s="211">
        <v>2</v>
      </c>
      <c r="I113" s="211" t="s">
        <v>1096</v>
      </c>
      <c r="J113" s="210" t="s">
        <v>478</v>
      </c>
      <c r="K113" s="202" t="s">
        <v>636</v>
      </c>
      <c r="L113" s="199" t="s">
        <v>441</v>
      </c>
      <c r="M113" s="545">
        <v>0.13</v>
      </c>
      <c r="N113" s="545">
        <v>0.3</v>
      </c>
      <c r="O113" s="303" t="s">
        <v>1042</v>
      </c>
      <c r="P113" s="485">
        <f>P112+'7. Надбавки'!$C$6</f>
        <v>1400</v>
      </c>
      <c r="Q113" s="471">
        <f t="shared" si="19"/>
        <v>1680</v>
      </c>
      <c r="R113" s="467">
        <f t="shared" si="20"/>
        <v>218.4</v>
      </c>
      <c r="S113" s="398">
        <f t="shared" si="21"/>
        <v>25200</v>
      </c>
      <c r="T113" s="107"/>
      <c r="U113" s="121">
        <f t="shared" si="22"/>
        <v>0</v>
      </c>
      <c r="V113" s="783">
        <f t="shared" si="17"/>
        <v>0</v>
      </c>
      <c r="W113" s="784">
        <f t="shared" si="18"/>
        <v>0</v>
      </c>
      <c r="X113" s="196"/>
      <c r="Y113" s="198"/>
      <c r="Z113" s="197">
        <v>24</v>
      </c>
      <c r="AA113" s="197">
        <v>518.04</v>
      </c>
      <c r="AB113" s="196">
        <v>792</v>
      </c>
      <c r="AC113" s="1151"/>
      <c r="AD113" s="168"/>
      <c r="AF113" s="207"/>
      <c r="AG113" s="208"/>
      <c r="AH113" s="207"/>
      <c r="AI113" s="12"/>
    </row>
    <row r="114" spans="1:35" ht="45" customHeight="1">
      <c r="A114" s="206" t="s">
        <v>724</v>
      </c>
      <c r="B114" s="215" t="s">
        <v>101</v>
      </c>
      <c r="C114" s="203" t="s">
        <v>1040</v>
      </c>
      <c r="D114" s="212" t="s">
        <v>1085</v>
      </c>
      <c r="E114" s="212" t="s">
        <v>1056</v>
      </c>
      <c r="F114" s="212" t="s">
        <v>1026</v>
      </c>
      <c r="G114" s="203">
        <v>1</v>
      </c>
      <c r="H114" s="211">
        <v>2</v>
      </c>
      <c r="I114" s="211" t="s">
        <v>1096</v>
      </c>
      <c r="J114" s="210" t="s">
        <v>170</v>
      </c>
      <c r="K114" s="202" t="s">
        <v>636</v>
      </c>
      <c r="L114" s="199" t="s">
        <v>441</v>
      </c>
      <c r="M114" s="545">
        <v>0.13</v>
      </c>
      <c r="N114" s="545">
        <v>0.3</v>
      </c>
      <c r="O114" s="303" t="s">
        <v>1042</v>
      </c>
      <c r="P114" s="485">
        <f>VLOOKUP($A114,'Изменение прайс-листа'!$A$2:$E$798,4,FALSE)</f>
        <v>1434</v>
      </c>
      <c r="Q114" s="471">
        <f t="shared" si="19"/>
        <v>1720.8</v>
      </c>
      <c r="R114" s="467">
        <f t="shared" si="20"/>
        <v>223.70400000000001</v>
      </c>
      <c r="S114" s="398">
        <f t="shared" si="21"/>
        <v>17208</v>
      </c>
      <c r="T114" s="107"/>
      <c r="U114" s="121">
        <f t="shared" si="22"/>
        <v>0</v>
      </c>
      <c r="V114" s="783">
        <f t="shared" si="17"/>
        <v>0</v>
      </c>
      <c r="W114" s="784">
        <f t="shared" si="18"/>
        <v>0</v>
      </c>
      <c r="X114" s="224" t="s">
        <v>1034</v>
      </c>
      <c r="Y114" s="224"/>
      <c r="Z114" s="222">
        <v>27</v>
      </c>
      <c r="AA114" s="222">
        <v>389.07</v>
      </c>
      <c r="AB114" s="221">
        <v>891</v>
      </c>
      <c r="AC114" s="1151"/>
      <c r="AF114" s="207"/>
      <c r="AG114" s="208"/>
      <c r="AH114" s="207"/>
      <c r="AI114" s="12"/>
    </row>
    <row r="115" spans="1:35" s="245" customFormat="1" ht="45" customHeight="1">
      <c r="A115" s="206" t="s">
        <v>725</v>
      </c>
      <c r="B115" s="215" t="s">
        <v>100</v>
      </c>
      <c r="C115" s="203" t="s">
        <v>1040</v>
      </c>
      <c r="D115" s="212" t="s">
        <v>1085</v>
      </c>
      <c r="E115" s="212" t="s">
        <v>1056</v>
      </c>
      <c r="F115" s="212" t="s">
        <v>1026</v>
      </c>
      <c r="G115" s="203">
        <v>1</v>
      </c>
      <c r="H115" s="211">
        <v>2</v>
      </c>
      <c r="I115" s="211" t="s">
        <v>1096</v>
      </c>
      <c r="J115" s="210" t="s">
        <v>170</v>
      </c>
      <c r="K115" s="202" t="s">
        <v>636</v>
      </c>
      <c r="L115" s="199" t="s">
        <v>441</v>
      </c>
      <c r="M115" s="545">
        <v>0.13</v>
      </c>
      <c r="N115" s="545">
        <v>0.3</v>
      </c>
      <c r="O115" s="303" t="s">
        <v>1042</v>
      </c>
      <c r="P115" s="485">
        <f>P114+'7. Надбавки'!$C$6</f>
        <v>1508</v>
      </c>
      <c r="Q115" s="471">
        <f t="shared" si="19"/>
        <v>1809.6</v>
      </c>
      <c r="R115" s="467">
        <f t="shared" si="20"/>
        <v>235.24799999999999</v>
      </c>
      <c r="S115" s="398">
        <f t="shared" si="21"/>
        <v>18096</v>
      </c>
      <c r="T115" s="107"/>
      <c r="U115" s="121">
        <f t="shared" si="22"/>
        <v>0</v>
      </c>
      <c r="V115" s="783">
        <f t="shared" si="17"/>
        <v>0</v>
      </c>
      <c r="W115" s="784">
        <f t="shared" si="18"/>
        <v>0</v>
      </c>
      <c r="X115" s="224"/>
      <c r="Y115" s="198"/>
      <c r="Z115" s="197">
        <v>27</v>
      </c>
      <c r="AA115" s="222">
        <v>389.07</v>
      </c>
      <c r="AB115" s="221">
        <v>891</v>
      </c>
      <c r="AC115" s="1151"/>
      <c r="AD115" s="168"/>
      <c r="AF115" s="207"/>
      <c r="AG115" s="208"/>
      <c r="AH115" s="207"/>
      <c r="AI115" s="12"/>
    </row>
    <row r="116" spans="1:35" ht="45" customHeight="1">
      <c r="A116" s="206" t="s">
        <v>726</v>
      </c>
      <c r="B116" s="215" t="s">
        <v>101</v>
      </c>
      <c r="C116" s="203" t="s">
        <v>1040</v>
      </c>
      <c r="D116" s="212" t="s">
        <v>1085</v>
      </c>
      <c r="E116" s="212" t="s">
        <v>1056</v>
      </c>
      <c r="F116" s="212" t="s">
        <v>1026</v>
      </c>
      <c r="G116" s="203">
        <v>1</v>
      </c>
      <c r="H116" s="211">
        <v>2</v>
      </c>
      <c r="I116" s="211" t="s">
        <v>1096</v>
      </c>
      <c r="J116" s="210" t="s">
        <v>98</v>
      </c>
      <c r="K116" s="202" t="s">
        <v>636</v>
      </c>
      <c r="L116" s="199" t="s">
        <v>441</v>
      </c>
      <c r="M116" s="545">
        <v>0.13</v>
      </c>
      <c r="N116" s="545">
        <v>0.3</v>
      </c>
      <c r="O116" s="303" t="s">
        <v>1042</v>
      </c>
      <c r="P116" s="485">
        <f>VLOOKUP($A116,'Изменение прайс-листа'!$A$2:$E$798,4,FALSE)</f>
        <v>1570</v>
      </c>
      <c r="Q116" s="471">
        <f t="shared" si="19"/>
        <v>1884</v>
      </c>
      <c r="R116" s="467">
        <f t="shared" si="20"/>
        <v>244.92000000000002</v>
      </c>
      <c r="S116" s="398">
        <f t="shared" si="21"/>
        <v>9420</v>
      </c>
      <c r="T116" s="107"/>
      <c r="U116" s="121">
        <f t="shared" si="22"/>
        <v>0</v>
      </c>
      <c r="V116" s="783">
        <f t="shared" si="17"/>
        <v>0</v>
      </c>
      <c r="W116" s="784">
        <f t="shared" si="18"/>
        <v>0</v>
      </c>
      <c r="X116" s="224" t="s">
        <v>1034</v>
      </c>
      <c r="Y116" s="198"/>
      <c r="Z116" s="197">
        <v>60</v>
      </c>
      <c r="AA116" s="197">
        <v>433.8</v>
      </c>
      <c r="AB116" s="196">
        <v>1980</v>
      </c>
      <c r="AC116" s="1151"/>
      <c r="AF116" s="207"/>
      <c r="AG116" s="208"/>
      <c r="AH116" s="207"/>
      <c r="AI116" s="12"/>
    </row>
    <row r="117" spans="1:35" ht="45" customHeight="1">
      <c r="A117" s="206" t="s">
        <v>727</v>
      </c>
      <c r="B117" s="215" t="s">
        <v>100</v>
      </c>
      <c r="C117" s="203" t="s">
        <v>1040</v>
      </c>
      <c r="D117" s="212" t="s">
        <v>1085</v>
      </c>
      <c r="E117" s="212" t="s">
        <v>1056</v>
      </c>
      <c r="F117" s="212" t="s">
        <v>1026</v>
      </c>
      <c r="G117" s="203">
        <v>1</v>
      </c>
      <c r="H117" s="211">
        <v>2</v>
      </c>
      <c r="I117" s="211" t="s">
        <v>1096</v>
      </c>
      <c r="J117" s="210" t="s">
        <v>98</v>
      </c>
      <c r="K117" s="202" t="s">
        <v>636</v>
      </c>
      <c r="L117" s="199" t="s">
        <v>441</v>
      </c>
      <c r="M117" s="545">
        <v>0.13</v>
      </c>
      <c r="N117" s="545">
        <v>0.3</v>
      </c>
      <c r="O117" s="303" t="s">
        <v>1042</v>
      </c>
      <c r="P117" s="485">
        <f>P116+'7. Надбавки'!$C$6</f>
        <v>1644</v>
      </c>
      <c r="Q117" s="471">
        <f t="shared" si="19"/>
        <v>1972.8</v>
      </c>
      <c r="R117" s="467">
        <f t="shared" si="20"/>
        <v>256.464</v>
      </c>
      <c r="S117" s="398">
        <f t="shared" si="21"/>
        <v>9864</v>
      </c>
      <c r="T117" s="107"/>
      <c r="U117" s="121">
        <f t="shared" si="22"/>
        <v>0</v>
      </c>
      <c r="V117" s="783">
        <f t="shared" si="17"/>
        <v>0</v>
      </c>
      <c r="W117" s="784">
        <f t="shared" si="18"/>
        <v>0</v>
      </c>
      <c r="X117" s="224"/>
      <c r="Y117" s="198"/>
      <c r="Z117" s="197">
        <v>60</v>
      </c>
      <c r="AA117" s="197">
        <v>433.8</v>
      </c>
      <c r="AB117" s="196">
        <v>1980</v>
      </c>
      <c r="AC117" s="1151"/>
      <c r="AF117" s="207"/>
      <c r="AG117" s="208"/>
      <c r="AH117" s="207"/>
      <c r="AI117" s="12"/>
    </row>
    <row r="118" spans="1:35" ht="45" customHeight="1">
      <c r="A118" s="206" t="s">
        <v>728</v>
      </c>
      <c r="B118" s="215" t="s">
        <v>101</v>
      </c>
      <c r="C118" s="203" t="s">
        <v>1040</v>
      </c>
      <c r="D118" s="212" t="s">
        <v>1085</v>
      </c>
      <c r="E118" s="212" t="s">
        <v>1056</v>
      </c>
      <c r="F118" s="212" t="s">
        <v>1026</v>
      </c>
      <c r="G118" s="203">
        <v>1</v>
      </c>
      <c r="H118" s="211">
        <v>2</v>
      </c>
      <c r="I118" s="211" t="s">
        <v>1096</v>
      </c>
      <c r="J118" s="210" t="s">
        <v>826</v>
      </c>
      <c r="K118" s="202" t="s">
        <v>636</v>
      </c>
      <c r="L118" s="199" t="s">
        <v>441</v>
      </c>
      <c r="M118" s="545">
        <v>0.13</v>
      </c>
      <c r="N118" s="545">
        <v>0.3</v>
      </c>
      <c r="O118" s="303" t="s">
        <v>1042</v>
      </c>
      <c r="P118" s="485">
        <f>VLOOKUP($A118,'Изменение прайс-листа'!$A$2:$E$798,4,FALSE)</f>
        <v>2018</v>
      </c>
      <c r="Q118" s="471">
        <f t="shared" si="19"/>
        <v>2421.6</v>
      </c>
      <c r="R118" s="467">
        <f t="shared" si="20"/>
        <v>314.80799999999999</v>
      </c>
      <c r="S118" s="398">
        <f t="shared" si="21"/>
        <v>6054</v>
      </c>
      <c r="T118" s="107"/>
      <c r="U118" s="121">
        <f t="shared" si="22"/>
        <v>0</v>
      </c>
      <c r="V118" s="783">
        <f t="shared" si="17"/>
        <v>0</v>
      </c>
      <c r="W118" s="784">
        <f t="shared" si="18"/>
        <v>0</v>
      </c>
      <c r="X118" s="224" t="s">
        <v>1034</v>
      </c>
      <c r="Y118" s="224"/>
      <c r="Z118" s="222">
        <v>72</v>
      </c>
      <c r="AA118" s="222">
        <v>264.59999999999997</v>
      </c>
      <c r="AB118" s="221">
        <v>2376</v>
      </c>
      <c r="AC118" s="1151"/>
      <c r="AF118" s="207"/>
      <c r="AG118" s="208"/>
      <c r="AH118" s="207"/>
      <c r="AI118" s="12"/>
    </row>
    <row r="119" spans="1:35" s="245" customFormat="1" ht="45" customHeight="1">
      <c r="A119" s="206" t="s">
        <v>729</v>
      </c>
      <c r="B119" s="215" t="s">
        <v>100</v>
      </c>
      <c r="C119" s="203" t="s">
        <v>1040</v>
      </c>
      <c r="D119" s="212" t="s">
        <v>1085</v>
      </c>
      <c r="E119" s="212" t="s">
        <v>1056</v>
      </c>
      <c r="F119" s="212" t="s">
        <v>1026</v>
      </c>
      <c r="G119" s="203">
        <v>1</v>
      </c>
      <c r="H119" s="211">
        <v>2</v>
      </c>
      <c r="I119" s="211" t="s">
        <v>1096</v>
      </c>
      <c r="J119" s="210" t="s">
        <v>826</v>
      </c>
      <c r="K119" s="202" t="s">
        <v>636</v>
      </c>
      <c r="L119" s="199" t="s">
        <v>441</v>
      </c>
      <c r="M119" s="545">
        <v>0.13</v>
      </c>
      <c r="N119" s="545">
        <v>0.3</v>
      </c>
      <c r="O119" s="303" t="s">
        <v>1042</v>
      </c>
      <c r="P119" s="485">
        <f>P118+'7. Надбавки'!$C$6</f>
        <v>2092</v>
      </c>
      <c r="Q119" s="471">
        <f t="shared" si="19"/>
        <v>2510.4</v>
      </c>
      <c r="R119" s="467">
        <f t="shared" si="20"/>
        <v>326.35200000000003</v>
      </c>
      <c r="S119" s="398">
        <f t="shared" si="21"/>
        <v>6276</v>
      </c>
      <c r="T119" s="107"/>
      <c r="U119" s="121">
        <f t="shared" si="22"/>
        <v>0</v>
      </c>
      <c r="V119" s="783">
        <f t="shared" si="17"/>
        <v>0</v>
      </c>
      <c r="W119" s="784">
        <f t="shared" si="18"/>
        <v>0</v>
      </c>
      <c r="X119" s="196"/>
      <c r="Y119" s="198"/>
      <c r="Z119" s="197">
        <v>72</v>
      </c>
      <c r="AA119" s="222">
        <v>264.59999999999997</v>
      </c>
      <c r="AB119" s="221">
        <v>2376</v>
      </c>
      <c r="AC119" s="1152"/>
      <c r="AD119" s="168"/>
      <c r="AF119" s="207"/>
      <c r="AG119" s="208"/>
      <c r="AH119" s="207"/>
      <c r="AI119" s="12"/>
    </row>
    <row r="120" spans="1:35" ht="0" hidden="1" customHeight="1">
      <c r="M120" s="543"/>
      <c r="N120" s="543"/>
      <c r="P120" s="174" t="e">
        <f>VLOOKUP($A120,'Изменение прайс-листа'!$A$2:$E$798,4,FALSE)</f>
        <v>#N/A</v>
      </c>
      <c r="T120" s="107"/>
      <c r="V120" s="783" t="e">
        <f t="shared" si="17"/>
        <v>#DIV/0!</v>
      </c>
      <c r="W120" s="784" t="e">
        <f t="shared" si="18"/>
        <v>#DIV/0!</v>
      </c>
    </row>
    <row r="121" spans="1:35" ht="0" hidden="1" customHeight="1">
      <c r="M121" s="543"/>
      <c r="N121" s="543"/>
      <c r="P121" s="174" t="e">
        <f>VLOOKUP($A121,'Изменение прайс-листа'!$A$2:$E$798,4,FALSE)</f>
        <v>#N/A</v>
      </c>
      <c r="T121" s="107"/>
      <c r="V121" s="783" t="e">
        <f t="shared" si="17"/>
        <v>#DIV/0!</v>
      </c>
      <c r="W121" s="784" t="e">
        <f t="shared" si="18"/>
        <v>#DIV/0!</v>
      </c>
    </row>
    <row r="122" spans="1:35" ht="0" hidden="1" customHeight="1">
      <c r="M122" s="543"/>
      <c r="N122" s="543"/>
      <c r="P122" s="174" t="e">
        <f>VLOOKUP($A122,'Изменение прайс-листа'!$A$2:$E$798,4,FALSE)</f>
        <v>#N/A</v>
      </c>
      <c r="T122" s="107"/>
      <c r="V122" s="783" t="e">
        <f t="shared" si="17"/>
        <v>#DIV/0!</v>
      </c>
      <c r="W122" s="784" t="e">
        <f t="shared" si="18"/>
        <v>#DIV/0!</v>
      </c>
    </row>
    <row r="123" spans="1:35" ht="0" hidden="1" customHeight="1">
      <c r="M123" s="543"/>
      <c r="N123" s="543"/>
      <c r="P123" s="174" t="e">
        <f>VLOOKUP($A123,'Изменение прайс-листа'!$A$2:$E$798,4,FALSE)</f>
        <v>#N/A</v>
      </c>
      <c r="T123" s="107"/>
      <c r="V123" s="783" t="e">
        <f t="shared" si="17"/>
        <v>#DIV/0!</v>
      </c>
      <c r="W123" s="784" t="e">
        <f t="shared" si="18"/>
        <v>#DIV/0!</v>
      </c>
    </row>
    <row r="124" spans="1:35" ht="0" hidden="1" customHeight="1">
      <c r="M124" s="543"/>
      <c r="N124" s="543"/>
      <c r="P124" s="174" t="e">
        <f>VLOOKUP($A124,'Изменение прайс-листа'!$A$2:$E$798,4,FALSE)</f>
        <v>#N/A</v>
      </c>
      <c r="T124" s="107"/>
      <c r="V124" s="783" t="e">
        <f t="shared" si="17"/>
        <v>#DIV/0!</v>
      </c>
      <c r="W124" s="784" t="e">
        <f t="shared" si="18"/>
        <v>#DIV/0!</v>
      </c>
    </row>
    <row r="125" spans="1:35" ht="0" hidden="1" customHeight="1">
      <c r="M125" s="543"/>
      <c r="N125" s="543"/>
      <c r="P125" s="174" t="e">
        <f>VLOOKUP($A125,'Изменение прайс-листа'!$A$2:$E$798,4,FALSE)</f>
        <v>#N/A</v>
      </c>
      <c r="T125" s="107"/>
      <c r="V125" s="783" t="e">
        <f t="shared" si="17"/>
        <v>#DIV/0!</v>
      </c>
      <c r="W125" s="784" t="e">
        <f t="shared" si="18"/>
        <v>#DIV/0!</v>
      </c>
    </row>
    <row r="126" spans="1:35" ht="0" hidden="1" customHeight="1">
      <c r="M126" s="543"/>
      <c r="N126" s="543"/>
      <c r="P126" s="174" t="e">
        <f>VLOOKUP($A126,'Изменение прайс-листа'!$A$2:$E$798,4,FALSE)</f>
        <v>#N/A</v>
      </c>
      <c r="T126" s="107"/>
      <c r="V126" s="783" t="e">
        <f t="shared" si="17"/>
        <v>#DIV/0!</v>
      </c>
      <c r="W126" s="784" t="e">
        <f t="shared" si="18"/>
        <v>#DIV/0!</v>
      </c>
    </row>
    <row r="127" spans="1:35" ht="0" hidden="1" customHeight="1">
      <c r="M127" s="543"/>
      <c r="N127" s="543"/>
      <c r="P127" s="174" t="e">
        <f>VLOOKUP($A127,'Изменение прайс-листа'!$A$2:$E$798,4,FALSE)</f>
        <v>#N/A</v>
      </c>
      <c r="T127" s="107"/>
      <c r="V127" s="783" t="e">
        <f t="shared" si="17"/>
        <v>#DIV/0!</v>
      </c>
      <c r="W127" s="784" t="e">
        <f t="shared" si="18"/>
        <v>#DIV/0!</v>
      </c>
    </row>
    <row r="128" spans="1:35" ht="35.1" customHeight="1">
      <c r="A128" s="206" t="s">
        <v>117</v>
      </c>
      <c r="B128" s="215" t="s">
        <v>104</v>
      </c>
      <c r="C128" s="203" t="s">
        <v>1040</v>
      </c>
      <c r="D128" s="212" t="s">
        <v>1085</v>
      </c>
      <c r="E128" s="212" t="s">
        <v>1056</v>
      </c>
      <c r="F128" s="212" t="s">
        <v>1026</v>
      </c>
      <c r="G128" s="203">
        <v>1</v>
      </c>
      <c r="H128" s="211">
        <v>2</v>
      </c>
      <c r="I128" s="211" t="s">
        <v>1098</v>
      </c>
      <c r="J128" s="210" t="s">
        <v>478</v>
      </c>
      <c r="K128" s="202" t="s">
        <v>636</v>
      </c>
      <c r="L128" s="199" t="s">
        <v>441</v>
      </c>
      <c r="M128" s="545">
        <v>0.13</v>
      </c>
      <c r="N128" s="545">
        <v>0.3</v>
      </c>
      <c r="O128" s="303" t="s">
        <v>1042</v>
      </c>
      <c r="P128" s="485">
        <f>VLOOKUP($A128,'Изменение прайс-листа'!$A$2:$E$798,4,FALSE)</f>
        <v>2184</v>
      </c>
      <c r="Q128" s="471">
        <f t="shared" ref="Q128:Q145" si="23">P128*1.2</f>
        <v>2620.7999999999997</v>
      </c>
      <c r="R128" s="467">
        <f t="shared" ref="R128:R145" si="24">Q128*M128</f>
        <v>340.70399999999995</v>
      </c>
      <c r="S128" s="398">
        <f t="shared" ref="S128:S145" si="25">Q128*J128</f>
        <v>39311.999999999993</v>
      </c>
      <c r="T128" s="107"/>
      <c r="U128" s="121">
        <f t="shared" ref="U128:U145" si="26">T128*S128</f>
        <v>0</v>
      </c>
      <c r="V128" s="783">
        <f t="shared" si="17"/>
        <v>0</v>
      </c>
      <c r="W128" s="784">
        <f t="shared" si="18"/>
        <v>0</v>
      </c>
      <c r="X128" s="196"/>
      <c r="Y128" s="198"/>
      <c r="Z128" s="197">
        <v>24</v>
      </c>
      <c r="AA128" s="197">
        <v>503.64</v>
      </c>
      <c r="AB128" s="196">
        <v>792</v>
      </c>
      <c r="AC128" s="1150" t="s">
        <v>567</v>
      </c>
      <c r="AF128" s="207"/>
      <c r="AG128" s="208"/>
      <c r="AH128" s="207"/>
      <c r="AI128" s="12"/>
    </row>
    <row r="129" spans="1:35" ht="35.1" customHeight="1">
      <c r="A129" s="206" t="s">
        <v>118</v>
      </c>
      <c r="B129" s="215" t="s">
        <v>105</v>
      </c>
      <c r="C129" s="203" t="s">
        <v>1040</v>
      </c>
      <c r="D129" s="212" t="s">
        <v>1085</v>
      </c>
      <c r="E129" s="212" t="s">
        <v>1056</v>
      </c>
      <c r="F129" s="212" t="s">
        <v>1026</v>
      </c>
      <c r="G129" s="203">
        <v>1</v>
      </c>
      <c r="H129" s="211">
        <v>2</v>
      </c>
      <c r="I129" s="211" t="s">
        <v>1098</v>
      </c>
      <c r="J129" s="210" t="s">
        <v>478</v>
      </c>
      <c r="K129" s="202" t="s">
        <v>636</v>
      </c>
      <c r="L129" s="199" t="s">
        <v>441</v>
      </c>
      <c r="M129" s="545">
        <v>0.13</v>
      </c>
      <c r="N129" s="545">
        <v>0.3</v>
      </c>
      <c r="O129" s="303" t="s">
        <v>1042</v>
      </c>
      <c r="P129" s="485">
        <f>P128+'7. Надбавки'!$C$6</f>
        <v>2258</v>
      </c>
      <c r="Q129" s="471">
        <f t="shared" si="23"/>
        <v>2709.6</v>
      </c>
      <c r="R129" s="467">
        <f t="shared" si="24"/>
        <v>352.24799999999999</v>
      </c>
      <c r="S129" s="398">
        <f t="shared" si="25"/>
        <v>40644</v>
      </c>
      <c r="T129" s="107"/>
      <c r="U129" s="121">
        <f t="shared" si="26"/>
        <v>0</v>
      </c>
      <c r="V129" s="783">
        <f t="shared" si="17"/>
        <v>0</v>
      </c>
      <c r="W129" s="784">
        <f t="shared" si="18"/>
        <v>0</v>
      </c>
      <c r="X129" s="196"/>
      <c r="Y129" s="198"/>
      <c r="Z129" s="197">
        <v>24</v>
      </c>
      <c r="AA129" s="197">
        <v>503.64</v>
      </c>
      <c r="AB129" s="196">
        <v>792</v>
      </c>
      <c r="AC129" s="1151"/>
      <c r="AF129" s="207"/>
      <c r="AG129" s="208"/>
      <c r="AH129" s="207"/>
      <c r="AI129" s="12"/>
    </row>
    <row r="130" spans="1:35" ht="35.1" customHeight="1">
      <c r="A130" s="206" t="s">
        <v>119</v>
      </c>
      <c r="B130" s="215" t="s">
        <v>104</v>
      </c>
      <c r="C130" s="203" t="s">
        <v>1040</v>
      </c>
      <c r="D130" s="212" t="s">
        <v>1085</v>
      </c>
      <c r="E130" s="212" t="s">
        <v>1056</v>
      </c>
      <c r="F130" s="212" t="s">
        <v>1026</v>
      </c>
      <c r="G130" s="203">
        <v>1</v>
      </c>
      <c r="H130" s="211">
        <v>2</v>
      </c>
      <c r="I130" s="211" t="s">
        <v>1098</v>
      </c>
      <c r="J130" s="210" t="s">
        <v>170</v>
      </c>
      <c r="K130" s="202" t="s">
        <v>636</v>
      </c>
      <c r="L130" s="199" t="s">
        <v>441</v>
      </c>
      <c r="M130" s="545">
        <v>0.13</v>
      </c>
      <c r="N130" s="545">
        <v>0.3</v>
      </c>
      <c r="O130" s="303" t="s">
        <v>1042</v>
      </c>
      <c r="P130" s="485">
        <f>VLOOKUP($A130,'Изменение прайс-листа'!$A$2:$E$798,4,FALSE)</f>
        <v>2374</v>
      </c>
      <c r="Q130" s="471">
        <f t="shared" si="23"/>
        <v>2848.7999999999997</v>
      </c>
      <c r="R130" s="467">
        <f t="shared" si="24"/>
        <v>370.34399999999999</v>
      </c>
      <c r="S130" s="398">
        <f t="shared" si="25"/>
        <v>28487.999999999996</v>
      </c>
      <c r="T130" s="107"/>
      <c r="U130" s="121">
        <f t="shared" si="26"/>
        <v>0</v>
      </c>
      <c r="V130" s="783">
        <f t="shared" si="17"/>
        <v>0</v>
      </c>
      <c r="W130" s="784">
        <f t="shared" si="18"/>
        <v>0</v>
      </c>
      <c r="X130" s="196"/>
      <c r="Y130" s="198"/>
      <c r="Z130" s="197">
        <v>27</v>
      </c>
      <c r="AA130" s="197">
        <v>378.27</v>
      </c>
      <c r="AB130" s="196">
        <v>891</v>
      </c>
      <c r="AC130" s="1151"/>
      <c r="AF130" s="207"/>
      <c r="AG130" s="208"/>
      <c r="AH130" s="207"/>
      <c r="AI130" s="12"/>
    </row>
    <row r="131" spans="1:35" ht="35.1" customHeight="1">
      <c r="A131" s="206" t="s">
        <v>120</v>
      </c>
      <c r="B131" s="215" t="s">
        <v>105</v>
      </c>
      <c r="C131" s="203" t="s">
        <v>1040</v>
      </c>
      <c r="D131" s="212" t="s">
        <v>1085</v>
      </c>
      <c r="E131" s="212" t="s">
        <v>1056</v>
      </c>
      <c r="F131" s="212" t="s">
        <v>1026</v>
      </c>
      <c r="G131" s="203">
        <v>1</v>
      </c>
      <c r="H131" s="211">
        <v>2</v>
      </c>
      <c r="I131" s="211" t="s">
        <v>1098</v>
      </c>
      <c r="J131" s="210" t="s">
        <v>170</v>
      </c>
      <c r="K131" s="202" t="s">
        <v>636</v>
      </c>
      <c r="L131" s="199" t="s">
        <v>441</v>
      </c>
      <c r="M131" s="545">
        <v>0.13</v>
      </c>
      <c r="N131" s="545">
        <v>0.3</v>
      </c>
      <c r="O131" s="303" t="s">
        <v>1042</v>
      </c>
      <c r="P131" s="485">
        <f>P130+'7. Надбавки'!$C$6</f>
        <v>2448</v>
      </c>
      <c r="Q131" s="471">
        <f t="shared" si="23"/>
        <v>2937.6</v>
      </c>
      <c r="R131" s="467">
        <f t="shared" si="24"/>
        <v>381.88799999999998</v>
      </c>
      <c r="S131" s="398">
        <f t="shared" si="25"/>
        <v>29376</v>
      </c>
      <c r="T131" s="107"/>
      <c r="U131" s="121">
        <f t="shared" si="26"/>
        <v>0</v>
      </c>
      <c r="V131" s="783">
        <f t="shared" si="17"/>
        <v>0</v>
      </c>
      <c r="W131" s="784">
        <f t="shared" si="18"/>
        <v>0</v>
      </c>
      <c r="X131" s="196"/>
      <c r="Y131" s="198"/>
      <c r="Z131" s="197">
        <v>27</v>
      </c>
      <c r="AA131" s="197">
        <v>378.27</v>
      </c>
      <c r="AB131" s="196">
        <v>891</v>
      </c>
      <c r="AC131" s="1151"/>
      <c r="AF131" s="207"/>
      <c r="AG131" s="208"/>
      <c r="AH131" s="207"/>
      <c r="AI131" s="12"/>
    </row>
    <row r="132" spans="1:35" ht="35.1" customHeight="1">
      <c r="A132" s="206" t="s">
        <v>121</v>
      </c>
      <c r="B132" s="215" t="s">
        <v>104</v>
      </c>
      <c r="C132" s="203" t="s">
        <v>1040</v>
      </c>
      <c r="D132" s="212" t="s">
        <v>1085</v>
      </c>
      <c r="E132" s="212" t="s">
        <v>1056</v>
      </c>
      <c r="F132" s="212" t="s">
        <v>1026</v>
      </c>
      <c r="G132" s="203">
        <v>1</v>
      </c>
      <c r="H132" s="211">
        <v>2</v>
      </c>
      <c r="I132" s="211" t="s">
        <v>1098</v>
      </c>
      <c r="J132" s="210" t="s">
        <v>98</v>
      </c>
      <c r="K132" s="202" t="s">
        <v>636</v>
      </c>
      <c r="L132" s="199" t="s">
        <v>441</v>
      </c>
      <c r="M132" s="545">
        <v>0.13</v>
      </c>
      <c r="N132" s="545">
        <v>0.3</v>
      </c>
      <c r="O132" s="303" t="s">
        <v>1042</v>
      </c>
      <c r="P132" s="485">
        <f>VLOOKUP($A132,'Изменение прайс-листа'!$A$2:$E$798,4,FALSE)</f>
        <v>2468</v>
      </c>
      <c r="Q132" s="471">
        <f t="shared" si="23"/>
        <v>2961.6</v>
      </c>
      <c r="R132" s="467">
        <f t="shared" si="24"/>
        <v>385.00799999999998</v>
      </c>
      <c r="S132" s="398">
        <f t="shared" si="25"/>
        <v>14808</v>
      </c>
      <c r="T132" s="107"/>
      <c r="U132" s="121">
        <f t="shared" si="26"/>
        <v>0</v>
      </c>
      <c r="V132" s="783">
        <f t="shared" si="17"/>
        <v>0</v>
      </c>
      <c r="W132" s="784">
        <f t="shared" si="18"/>
        <v>0</v>
      </c>
      <c r="X132" s="196"/>
      <c r="Y132" s="198"/>
      <c r="Z132" s="197">
        <v>60</v>
      </c>
      <c r="AA132" s="197">
        <v>420.3</v>
      </c>
      <c r="AB132" s="196">
        <v>1980</v>
      </c>
      <c r="AC132" s="1151"/>
      <c r="AF132" s="207"/>
      <c r="AG132" s="208"/>
      <c r="AH132" s="207"/>
      <c r="AI132" s="12"/>
    </row>
    <row r="133" spans="1:35" ht="35.1" customHeight="1">
      <c r="A133" s="206" t="s">
        <v>122</v>
      </c>
      <c r="B133" s="215" t="s">
        <v>105</v>
      </c>
      <c r="C133" s="203" t="s">
        <v>1040</v>
      </c>
      <c r="D133" s="212" t="s">
        <v>1085</v>
      </c>
      <c r="E133" s="212" t="s">
        <v>1056</v>
      </c>
      <c r="F133" s="212" t="s">
        <v>1026</v>
      </c>
      <c r="G133" s="203">
        <v>1</v>
      </c>
      <c r="H133" s="211">
        <v>2</v>
      </c>
      <c r="I133" s="211" t="s">
        <v>1098</v>
      </c>
      <c r="J133" s="210" t="s">
        <v>98</v>
      </c>
      <c r="K133" s="202" t="s">
        <v>636</v>
      </c>
      <c r="L133" s="199" t="s">
        <v>441</v>
      </c>
      <c r="M133" s="545">
        <v>0.13</v>
      </c>
      <c r="N133" s="545">
        <v>0.3</v>
      </c>
      <c r="O133" s="303" t="s">
        <v>1042</v>
      </c>
      <c r="P133" s="485">
        <f>P132+'7. Надбавки'!$C$6</f>
        <v>2542</v>
      </c>
      <c r="Q133" s="471">
        <f t="shared" si="23"/>
        <v>3050.4</v>
      </c>
      <c r="R133" s="467">
        <f t="shared" si="24"/>
        <v>396.55200000000002</v>
      </c>
      <c r="S133" s="398">
        <f t="shared" si="25"/>
        <v>15252</v>
      </c>
      <c r="T133" s="107"/>
      <c r="U133" s="121">
        <f t="shared" si="26"/>
        <v>0</v>
      </c>
      <c r="V133" s="783">
        <f t="shared" si="17"/>
        <v>0</v>
      </c>
      <c r="W133" s="784">
        <f t="shared" si="18"/>
        <v>0</v>
      </c>
      <c r="X133" s="196"/>
      <c r="Y133" s="198"/>
      <c r="Z133" s="197">
        <v>60</v>
      </c>
      <c r="AA133" s="197">
        <v>420.3</v>
      </c>
      <c r="AB133" s="196">
        <v>1980</v>
      </c>
      <c r="AC133" s="1151"/>
      <c r="AF133" s="207"/>
      <c r="AG133" s="208"/>
      <c r="AH133" s="207"/>
      <c r="AI133" s="12"/>
    </row>
    <row r="134" spans="1:35" ht="35.1" customHeight="1">
      <c r="A134" s="206" t="s">
        <v>123</v>
      </c>
      <c r="B134" s="215" t="s">
        <v>104</v>
      </c>
      <c r="C134" s="203" t="s">
        <v>1040</v>
      </c>
      <c r="D134" s="212" t="s">
        <v>1085</v>
      </c>
      <c r="E134" s="212" t="s">
        <v>1056</v>
      </c>
      <c r="F134" s="212" t="s">
        <v>1026</v>
      </c>
      <c r="G134" s="203">
        <v>1</v>
      </c>
      <c r="H134" s="211">
        <v>2</v>
      </c>
      <c r="I134" s="211" t="s">
        <v>1098</v>
      </c>
      <c r="J134" s="210" t="s">
        <v>826</v>
      </c>
      <c r="K134" s="202" t="s">
        <v>636</v>
      </c>
      <c r="L134" s="199" t="s">
        <v>441</v>
      </c>
      <c r="M134" s="545">
        <v>0.13</v>
      </c>
      <c r="N134" s="545">
        <v>0.3</v>
      </c>
      <c r="O134" s="303" t="s">
        <v>1042</v>
      </c>
      <c r="P134" s="485">
        <f>VLOOKUP($A134,'Изменение прайс-листа'!$A$2:$E$798,4,FALSE)</f>
        <v>2964</v>
      </c>
      <c r="Q134" s="471">
        <f t="shared" si="23"/>
        <v>3556.7999999999997</v>
      </c>
      <c r="R134" s="467">
        <f t="shared" si="24"/>
        <v>462.38399999999996</v>
      </c>
      <c r="S134" s="398">
        <f t="shared" si="25"/>
        <v>8892</v>
      </c>
      <c r="T134" s="107"/>
      <c r="U134" s="121">
        <f t="shared" si="26"/>
        <v>0</v>
      </c>
      <c r="V134" s="783">
        <f t="shared" ref="V134:V197" si="27">ROUNDUP(AA134/Z134*T134,0)</f>
        <v>0</v>
      </c>
      <c r="W134" s="784">
        <f t="shared" ref="W134:W197" si="28">T134/Z134</f>
        <v>0</v>
      </c>
      <c r="X134" s="196"/>
      <c r="Y134" s="198"/>
      <c r="Z134" s="197">
        <v>72</v>
      </c>
      <c r="AA134" s="197">
        <v>257.40000000000003</v>
      </c>
      <c r="AB134" s="196">
        <v>2376</v>
      </c>
      <c r="AC134" s="1151"/>
      <c r="AF134" s="207"/>
      <c r="AG134" s="208"/>
      <c r="AH134" s="207"/>
      <c r="AI134" s="12"/>
    </row>
    <row r="135" spans="1:35" ht="35.1" customHeight="1">
      <c r="A135" s="206" t="s">
        <v>124</v>
      </c>
      <c r="B135" s="215" t="s">
        <v>105</v>
      </c>
      <c r="C135" s="203" t="s">
        <v>1040</v>
      </c>
      <c r="D135" s="212" t="s">
        <v>1085</v>
      </c>
      <c r="E135" s="212" t="s">
        <v>1056</v>
      </c>
      <c r="F135" s="212" t="s">
        <v>1026</v>
      </c>
      <c r="G135" s="203">
        <v>1</v>
      </c>
      <c r="H135" s="211">
        <v>2</v>
      </c>
      <c r="I135" s="211" t="s">
        <v>1098</v>
      </c>
      <c r="J135" s="210" t="s">
        <v>826</v>
      </c>
      <c r="K135" s="202" t="s">
        <v>636</v>
      </c>
      <c r="L135" s="199" t="s">
        <v>441</v>
      </c>
      <c r="M135" s="545">
        <v>0.13</v>
      </c>
      <c r="N135" s="545">
        <v>0.3</v>
      </c>
      <c r="O135" s="303" t="s">
        <v>1042</v>
      </c>
      <c r="P135" s="485">
        <f>P134+'7. Надбавки'!$C$6</f>
        <v>3038</v>
      </c>
      <c r="Q135" s="471">
        <f t="shared" si="23"/>
        <v>3645.6</v>
      </c>
      <c r="R135" s="467">
        <f t="shared" si="24"/>
        <v>473.928</v>
      </c>
      <c r="S135" s="398">
        <f t="shared" si="25"/>
        <v>9114</v>
      </c>
      <c r="T135" s="107"/>
      <c r="U135" s="121">
        <f t="shared" si="26"/>
        <v>0</v>
      </c>
      <c r="V135" s="783">
        <f t="shared" si="27"/>
        <v>0</v>
      </c>
      <c r="W135" s="784">
        <f t="shared" si="28"/>
        <v>0</v>
      </c>
      <c r="X135" s="196"/>
      <c r="Y135" s="198"/>
      <c r="Z135" s="197">
        <v>72</v>
      </c>
      <c r="AA135" s="197">
        <v>257.40000000000003</v>
      </c>
      <c r="AB135" s="196">
        <v>2376</v>
      </c>
      <c r="AC135" s="1152"/>
      <c r="AF135" s="207"/>
      <c r="AG135" s="208"/>
      <c r="AH135" s="207"/>
      <c r="AI135" s="12"/>
    </row>
    <row r="136" spans="1:35" ht="35.1" customHeight="1">
      <c r="A136" s="206" t="s">
        <v>482</v>
      </c>
      <c r="B136" s="215" t="s">
        <v>391</v>
      </c>
      <c r="C136" s="203" t="s">
        <v>1040</v>
      </c>
      <c r="D136" s="212" t="s">
        <v>1085</v>
      </c>
      <c r="E136" s="212" t="s">
        <v>1056</v>
      </c>
      <c r="F136" s="212" t="s">
        <v>1026</v>
      </c>
      <c r="G136" s="203">
        <v>1</v>
      </c>
      <c r="H136" s="211">
        <v>1</v>
      </c>
      <c r="I136" s="211" t="s">
        <v>1095</v>
      </c>
      <c r="J136" s="210" t="s">
        <v>478</v>
      </c>
      <c r="K136" s="202" t="s">
        <v>636</v>
      </c>
      <c r="L136" s="199" t="s">
        <v>441</v>
      </c>
      <c r="M136" s="545">
        <v>0.14000000000000001</v>
      </c>
      <c r="N136" s="545">
        <v>0.34</v>
      </c>
      <c r="O136" s="303" t="s">
        <v>1042</v>
      </c>
      <c r="P136" s="485">
        <f>VLOOKUP($A136,'Изменение прайс-листа'!$A$2:$E$798,4,FALSE)</f>
        <v>1552</v>
      </c>
      <c r="Q136" s="471">
        <f t="shared" si="23"/>
        <v>1862.3999999999999</v>
      </c>
      <c r="R136" s="467">
        <f t="shared" si="24"/>
        <v>260.73599999999999</v>
      </c>
      <c r="S136" s="398">
        <f t="shared" si="25"/>
        <v>27935.999999999996</v>
      </c>
      <c r="T136" s="107"/>
      <c r="U136" s="121">
        <f t="shared" si="26"/>
        <v>0</v>
      </c>
      <c r="V136" s="783">
        <f t="shared" si="27"/>
        <v>0</v>
      </c>
      <c r="W136" s="784">
        <f t="shared" si="28"/>
        <v>0</v>
      </c>
      <c r="X136" s="246" t="s">
        <v>1034</v>
      </c>
      <c r="Y136" s="246" t="s">
        <v>1034</v>
      </c>
      <c r="Z136" s="222">
        <v>24</v>
      </c>
      <c r="AA136" s="197">
        <v>554.04</v>
      </c>
      <c r="AB136" s="196">
        <v>768</v>
      </c>
      <c r="AC136" s="1150" t="s">
        <v>564</v>
      </c>
      <c r="AF136" s="207"/>
      <c r="AG136" s="208"/>
      <c r="AH136" s="207"/>
      <c r="AI136" s="12"/>
    </row>
    <row r="137" spans="1:35" ht="36.75" customHeight="1">
      <c r="A137" s="206" t="s">
        <v>483</v>
      </c>
      <c r="B137" s="215" t="s">
        <v>349</v>
      </c>
      <c r="C137" s="203" t="s">
        <v>1040</v>
      </c>
      <c r="D137" s="212" t="s">
        <v>1085</v>
      </c>
      <c r="E137" s="212" t="s">
        <v>1056</v>
      </c>
      <c r="F137" s="212" t="s">
        <v>1026</v>
      </c>
      <c r="G137" s="203">
        <v>1</v>
      </c>
      <c r="H137" s="211">
        <v>1</v>
      </c>
      <c r="I137" s="211" t="s">
        <v>1095</v>
      </c>
      <c r="J137" s="210" t="s">
        <v>478</v>
      </c>
      <c r="K137" s="202" t="s">
        <v>636</v>
      </c>
      <c r="L137" s="199" t="s">
        <v>441</v>
      </c>
      <c r="M137" s="545">
        <v>0.14000000000000001</v>
      </c>
      <c r="N137" s="545">
        <v>0.34</v>
      </c>
      <c r="O137" s="303" t="s">
        <v>1042</v>
      </c>
      <c r="P137" s="485">
        <f>P136+'7. Надбавки'!$C$6</f>
        <v>1626</v>
      </c>
      <c r="Q137" s="471">
        <f t="shared" si="23"/>
        <v>1951.1999999999998</v>
      </c>
      <c r="R137" s="467">
        <f t="shared" si="24"/>
        <v>273.16800000000001</v>
      </c>
      <c r="S137" s="398">
        <f t="shared" si="25"/>
        <v>29267.999999999996</v>
      </c>
      <c r="T137" s="107"/>
      <c r="U137" s="121">
        <f t="shared" si="26"/>
        <v>0</v>
      </c>
      <c r="V137" s="783">
        <f t="shared" si="27"/>
        <v>0</v>
      </c>
      <c r="W137" s="784">
        <f t="shared" si="28"/>
        <v>0</v>
      </c>
      <c r="X137" s="196"/>
      <c r="Y137" s="198"/>
      <c r="Z137" s="222">
        <v>24</v>
      </c>
      <c r="AA137" s="197">
        <v>554.04</v>
      </c>
      <c r="AB137" s="196">
        <v>768</v>
      </c>
      <c r="AC137" s="1151"/>
      <c r="AF137" s="207"/>
      <c r="AG137" s="208"/>
      <c r="AH137" s="207"/>
      <c r="AI137" s="12"/>
    </row>
    <row r="138" spans="1:35" ht="35.25" customHeight="1">
      <c r="A138" s="206" t="s">
        <v>835</v>
      </c>
      <c r="B138" s="215" t="s">
        <v>161</v>
      </c>
      <c r="C138" s="203" t="s">
        <v>1040</v>
      </c>
      <c r="D138" s="212" t="s">
        <v>1085</v>
      </c>
      <c r="E138" s="212" t="s">
        <v>1056</v>
      </c>
      <c r="F138" s="212" t="s">
        <v>1026</v>
      </c>
      <c r="G138" s="203">
        <v>1</v>
      </c>
      <c r="H138" s="211">
        <v>1</v>
      </c>
      <c r="I138" s="211" t="s">
        <v>1095</v>
      </c>
      <c r="J138" s="210" t="s">
        <v>170</v>
      </c>
      <c r="K138" s="202" t="s">
        <v>636</v>
      </c>
      <c r="L138" s="199" t="s">
        <v>441</v>
      </c>
      <c r="M138" s="545">
        <v>0.14000000000000001</v>
      </c>
      <c r="N138" s="545">
        <v>0.34</v>
      </c>
      <c r="O138" s="303" t="s">
        <v>1042</v>
      </c>
      <c r="P138" s="485">
        <f>VLOOKUP($A138,'Изменение прайс-листа'!$A$2:$E$798,4,FALSE)</f>
        <v>1736</v>
      </c>
      <c r="Q138" s="471">
        <f t="shared" si="23"/>
        <v>2083.1999999999998</v>
      </c>
      <c r="R138" s="467">
        <f t="shared" si="24"/>
        <v>291.64800000000002</v>
      </c>
      <c r="S138" s="398">
        <f t="shared" si="25"/>
        <v>20832</v>
      </c>
      <c r="T138" s="107"/>
      <c r="U138" s="121">
        <f t="shared" si="26"/>
        <v>0</v>
      </c>
      <c r="V138" s="783">
        <f t="shared" si="27"/>
        <v>0</v>
      </c>
      <c r="W138" s="784">
        <f t="shared" si="28"/>
        <v>0</v>
      </c>
      <c r="X138" s="246" t="s">
        <v>1034</v>
      </c>
      <c r="Y138" s="198"/>
      <c r="Z138" s="197">
        <v>27</v>
      </c>
      <c r="AA138" s="197">
        <v>416.07</v>
      </c>
      <c r="AB138" s="196">
        <v>891</v>
      </c>
      <c r="AC138" s="1151"/>
      <c r="AF138" s="207"/>
      <c r="AG138" s="208"/>
      <c r="AH138" s="207"/>
      <c r="AI138" s="12"/>
    </row>
    <row r="139" spans="1:35" ht="36.75" customHeight="1">
      <c r="A139" s="206" t="s">
        <v>836</v>
      </c>
      <c r="B139" s="215" t="s">
        <v>349</v>
      </c>
      <c r="C139" s="203" t="s">
        <v>1040</v>
      </c>
      <c r="D139" s="212" t="s">
        <v>1085</v>
      </c>
      <c r="E139" s="212" t="s">
        <v>1056</v>
      </c>
      <c r="F139" s="212" t="s">
        <v>1026</v>
      </c>
      <c r="G139" s="203">
        <v>1</v>
      </c>
      <c r="H139" s="211">
        <v>1</v>
      </c>
      <c r="I139" s="211" t="s">
        <v>1095</v>
      </c>
      <c r="J139" s="210" t="s">
        <v>170</v>
      </c>
      <c r="K139" s="202" t="s">
        <v>636</v>
      </c>
      <c r="L139" s="199" t="s">
        <v>441</v>
      </c>
      <c r="M139" s="545">
        <v>0.14000000000000001</v>
      </c>
      <c r="N139" s="545">
        <v>0.34</v>
      </c>
      <c r="O139" s="303" t="s">
        <v>1042</v>
      </c>
      <c r="P139" s="485">
        <f>P138+'7. Надбавки'!$C$6</f>
        <v>1810</v>
      </c>
      <c r="Q139" s="471">
        <f t="shared" si="23"/>
        <v>2172</v>
      </c>
      <c r="R139" s="467">
        <f t="shared" si="24"/>
        <v>304.08000000000004</v>
      </c>
      <c r="S139" s="398">
        <f t="shared" si="25"/>
        <v>21720</v>
      </c>
      <c r="T139" s="107"/>
      <c r="U139" s="121">
        <f t="shared" si="26"/>
        <v>0</v>
      </c>
      <c r="V139" s="783">
        <f t="shared" si="27"/>
        <v>0</v>
      </c>
      <c r="W139" s="784">
        <f t="shared" si="28"/>
        <v>0</v>
      </c>
      <c r="X139" s="196"/>
      <c r="Y139" s="198"/>
      <c r="Z139" s="197">
        <v>27</v>
      </c>
      <c r="AA139" s="197">
        <v>416.07</v>
      </c>
      <c r="AB139" s="196">
        <v>891</v>
      </c>
      <c r="AC139" s="1152"/>
      <c r="AF139" s="207"/>
      <c r="AG139" s="208"/>
      <c r="AH139" s="207"/>
      <c r="AI139" s="12"/>
    </row>
    <row r="140" spans="1:35" ht="41.25" customHeight="1">
      <c r="A140" s="206" t="s">
        <v>909</v>
      </c>
      <c r="B140" s="215" t="s">
        <v>1994</v>
      </c>
      <c r="C140" s="203" t="s">
        <v>1040</v>
      </c>
      <c r="D140" s="212" t="s">
        <v>1085</v>
      </c>
      <c r="E140" s="212" t="s">
        <v>1056</v>
      </c>
      <c r="F140" s="212" t="s">
        <v>1026</v>
      </c>
      <c r="G140" s="203">
        <v>1</v>
      </c>
      <c r="H140" s="211">
        <v>1</v>
      </c>
      <c r="I140" s="211" t="s">
        <v>1095</v>
      </c>
      <c r="J140" s="210" t="s">
        <v>478</v>
      </c>
      <c r="K140" s="202" t="s">
        <v>636</v>
      </c>
      <c r="L140" s="199" t="s">
        <v>441</v>
      </c>
      <c r="M140" s="545">
        <v>0.14000000000000001</v>
      </c>
      <c r="N140" s="545">
        <v>0.34</v>
      </c>
      <c r="O140" s="303" t="s">
        <v>1042</v>
      </c>
      <c r="P140" s="485">
        <f>VLOOKUP($A140,'Изменение прайс-листа'!$A$2:$E$798,4,FALSE)</f>
        <v>1974</v>
      </c>
      <c r="Q140" s="471">
        <f t="shared" si="23"/>
        <v>2368.7999999999997</v>
      </c>
      <c r="R140" s="467">
        <f t="shared" si="24"/>
        <v>331.63200000000001</v>
      </c>
      <c r="S140" s="398">
        <f t="shared" si="25"/>
        <v>35531.999999999993</v>
      </c>
      <c r="T140" s="107"/>
      <c r="U140" s="121">
        <f t="shared" si="26"/>
        <v>0</v>
      </c>
      <c r="V140" s="783">
        <f t="shared" si="27"/>
        <v>0</v>
      </c>
      <c r="W140" s="784">
        <f t="shared" si="28"/>
        <v>0</v>
      </c>
      <c r="X140" s="246" t="s">
        <v>1034</v>
      </c>
      <c r="Y140" s="198"/>
      <c r="Z140" s="197">
        <v>24</v>
      </c>
      <c r="AA140" s="197">
        <v>554.04</v>
      </c>
      <c r="AB140" s="196">
        <v>768</v>
      </c>
      <c r="AC140" s="1148" t="s">
        <v>1995</v>
      </c>
      <c r="AF140" s="207"/>
      <c r="AG140" s="208"/>
      <c r="AH140" s="207"/>
      <c r="AI140" s="12"/>
    </row>
    <row r="141" spans="1:35" ht="41.25" customHeight="1">
      <c r="A141" s="206" t="s">
        <v>910</v>
      </c>
      <c r="B141" s="215" t="s">
        <v>1994</v>
      </c>
      <c r="C141" s="203" t="s">
        <v>1040</v>
      </c>
      <c r="D141" s="212" t="s">
        <v>1085</v>
      </c>
      <c r="E141" s="212" t="s">
        <v>1056</v>
      </c>
      <c r="F141" s="212" t="s">
        <v>1026</v>
      </c>
      <c r="G141" s="203">
        <v>1</v>
      </c>
      <c r="H141" s="211">
        <v>1</v>
      </c>
      <c r="I141" s="211" t="s">
        <v>1095</v>
      </c>
      <c r="J141" s="210" t="s">
        <v>98</v>
      </c>
      <c r="K141" s="202" t="s">
        <v>636</v>
      </c>
      <c r="L141" s="199" t="s">
        <v>441</v>
      </c>
      <c r="M141" s="545">
        <v>0.14000000000000001</v>
      </c>
      <c r="N141" s="545">
        <v>0.34</v>
      </c>
      <c r="O141" s="303" t="s">
        <v>1042</v>
      </c>
      <c r="P141" s="485">
        <f>VLOOKUP($A141,'Изменение прайс-листа'!$A$2:$E$798,4,FALSE)</f>
        <v>2218</v>
      </c>
      <c r="Q141" s="471">
        <f t="shared" si="23"/>
        <v>2661.6</v>
      </c>
      <c r="R141" s="467">
        <f t="shared" si="24"/>
        <v>372.62400000000002</v>
      </c>
      <c r="S141" s="398">
        <f t="shared" si="25"/>
        <v>13308</v>
      </c>
      <c r="T141" s="107"/>
      <c r="U141" s="121">
        <f t="shared" si="26"/>
        <v>0</v>
      </c>
      <c r="V141" s="783">
        <f t="shared" si="27"/>
        <v>0</v>
      </c>
      <c r="W141" s="784">
        <f t="shared" si="28"/>
        <v>0</v>
      </c>
      <c r="X141" s="246" t="s">
        <v>1034</v>
      </c>
      <c r="Y141" s="198"/>
      <c r="Z141" s="222">
        <v>60</v>
      </c>
      <c r="AA141" s="222">
        <v>462.3</v>
      </c>
      <c r="AB141" s="221">
        <v>1980</v>
      </c>
      <c r="AC141" s="1149"/>
      <c r="AF141" s="207"/>
      <c r="AG141" s="208"/>
      <c r="AH141" s="207"/>
      <c r="AI141" s="12"/>
    </row>
    <row r="142" spans="1:35" ht="70.5" customHeight="1">
      <c r="A142" s="206" t="s">
        <v>629</v>
      </c>
      <c r="B142" s="215" t="s">
        <v>571</v>
      </c>
      <c r="C142" s="203" t="s">
        <v>1040</v>
      </c>
      <c r="D142" s="212" t="s">
        <v>1085</v>
      </c>
      <c r="E142" s="212" t="s">
        <v>1056</v>
      </c>
      <c r="F142" s="212" t="s">
        <v>1026</v>
      </c>
      <c r="G142" s="203">
        <v>2</v>
      </c>
      <c r="H142" s="211">
        <v>1</v>
      </c>
      <c r="I142" s="211" t="s">
        <v>1104</v>
      </c>
      <c r="J142" s="210" t="s">
        <v>478</v>
      </c>
      <c r="K142" s="202" t="s">
        <v>636</v>
      </c>
      <c r="L142" s="199" t="s">
        <v>441</v>
      </c>
      <c r="M142" s="545">
        <v>0.14000000000000001</v>
      </c>
      <c r="N142" s="545">
        <v>0.34</v>
      </c>
      <c r="O142" s="303" t="s">
        <v>1042</v>
      </c>
      <c r="P142" s="485">
        <f>VLOOKUP($A142,'Изменение прайс-листа'!$A$2:$E$798,4,FALSE)</f>
        <v>2662</v>
      </c>
      <c r="Q142" s="471">
        <f t="shared" si="23"/>
        <v>3194.4</v>
      </c>
      <c r="R142" s="467">
        <f t="shared" si="24"/>
        <v>447.21600000000007</v>
      </c>
      <c r="S142" s="398">
        <f t="shared" si="25"/>
        <v>47916</v>
      </c>
      <c r="T142" s="107"/>
      <c r="U142" s="121">
        <f t="shared" si="26"/>
        <v>0</v>
      </c>
      <c r="V142" s="783">
        <f t="shared" si="27"/>
        <v>0</v>
      </c>
      <c r="W142" s="784">
        <f t="shared" si="28"/>
        <v>0</v>
      </c>
      <c r="X142" s="196"/>
      <c r="Y142" s="198"/>
      <c r="Z142" s="197">
        <v>24</v>
      </c>
      <c r="AA142" s="197">
        <v>522.36</v>
      </c>
      <c r="AB142" s="196">
        <v>792</v>
      </c>
      <c r="AC142" s="1154" t="s">
        <v>1996</v>
      </c>
      <c r="AF142" s="207"/>
      <c r="AG142" s="208"/>
      <c r="AH142" s="207"/>
      <c r="AI142" s="12"/>
    </row>
    <row r="143" spans="1:35" ht="70.5" customHeight="1">
      <c r="A143" s="206" t="s">
        <v>630</v>
      </c>
      <c r="B143" s="215" t="s">
        <v>572</v>
      </c>
      <c r="C143" s="203" t="s">
        <v>1040</v>
      </c>
      <c r="D143" s="212" t="s">
        <v>1085</v>
      </c>
      <c r="E143" s="212" t="s">
        <v>1056</v>
      </c>
      <c r="F143" s="212" t="s">
        <v>1026</v>
      </c>
      <c r="G143" s="203">
        <v>2</v>
      </c>
      <c r="H143" s="211" t="s">
        <v>1044</v>
      </c>
      <c r="I143" s="211" t="s">
        <v>1104</v>
      </c>
      <c r="J143" s="210" t="s">
        <v>478</v>
      </c>
      <c r="K143" s="202" t="s">
        <v>636</v>
      </c>
      <c r="L143" s="199" t="s">
        <v>441</v>
      </c>
      <c r="M143" s="545">
        <v>0.14000000000000001</v>
      </c>
      <c r="N143" s="545">
        <v>0.34</v>
      </c>
      <c r="O143" s="303" t="s">
        <v>1042</v>
      </c>
      <c r="P143" s="485">
        <f>P142+'7. Надбавки'!$C$6</f>
        <v>2736</v>
      </c>
      <c r="Q143" s="471">
        <f t="shared" si="23"/>
        <v>3283.2</v>
      </c>
      <c r="R143" s="467">
        <f t="shared" si="24"/>
        <v>459.64800000000002</v>
      </c>
      <c r="S143" s="398">
        <f t="shared" si="25"/>
        <v>49248</v>
      </c>
      <c r="T143" s="107"/>
      <c r="U143" s="121">
        <f t="shared" si="26"/>
        <v>0</v>
      </c>
      <c r="V143" s="783">
        <f t="shared" si="27"/>
        <v>0</v>
      </c>
      <c r="W143" s="784">
        <f t="shared" si="28"/>
        <v>0</v>
      </c>
      <c r="X143" s="196"/>
      <c r="Y143" s="198"/>
      <c r="Z143" s="197">
        <v>24</v>
      </c>
      <c r="AA143" s="197">
        <v>522.36</v>
      </c>
      <c r="AB143" s="196">
        <v>792</v>
      </c>
      <c r="AC143" s="1154"/>
      <c r="AF143" s="207"/>
      <c r="AG143" s="208"/>
      <c r="AH143" s="207"/>
      <c r="AI143" s="12"/>
    </row>
    <row r="144" spans="1:35" ht="66.75" customHeight="1">
      <c r="A144" s="206" t="s">
        <v>631</v>
      </c>
      <c r="B144" s="215" t="s">
        <v>571</v>
      </c>
      <c r="C144" s="203" t="s">
        <v>1040</v>
      </c>
      <c r="D144" s="212" t="s">
        <v>1085</v>
      </c>
      <c r="E144" s="212" t="s">
        <v>1056</v>
      </c>
      <c r="F144" s="212" t="s">
        <v>1026</v>
      </c>
      <c r="G144" s="203">
        <v>2</v>
      </c>
      <c r="H144" s="211">
        <v>1</v>
      </c>
      <c r="I144" s="211" t="s">
        <v>1104</v>
      </c>
      <c r="J144" s="210" t="s">
        <v>98</v>
      </c>
      <c r="K144" s="202" t="s">
        <v>636</v>
      </c>
      <c r="L144" s="199" t="s">
        <v>441</v>
      </c>
      <c r="M144" s="545">
        <v>0.14000000000000001</v>
      </c>
      <c r="N144" s="545">
        <v>0.34</v>
      </c>
      <c r="O144" s="303" t="s">
        <v>1042</v>
      </c>
      <c r="P144" s="485">
        <f>VLOOKUP($A144,'Изменение прайс-листа'!$A$2:$E$798,4,FALSE)</f>
        <v>2960</v>
      </c>
      <c r="Q144" s="471">
        <f t="shared" si="23"/>
        <v>3552</v>
      </c>
      <c r="R144" s="467">
        <f t="shared" si="24"/>
        <v>497.28000000000003</v>
      </c>
      <c r="S144" s="398">
        <f t="shared" si="25"/>
        <v>17760</v>
      </c>
      <c r="T144" s="107"/>
      <c r="U144" s="121">
        <f t="shared" si="26"/>
        <v>0</v>
      </c>
      <c r="V144" s="783">
        <f t="shared" si="27"/>
        <v>0</v>
      </c>
      <c r="W144" s="784">
        <f t="shared" si="28"/>
        <v>0</v>
      </c>
      <c r="X144" s="196"/>
      <c r="Y144" s="198"/>
      <c r="Z144" s="197">
        <v>60</v>
      </c>
      <c r="AA144" s="197">
        <v>437.4</v>
      </c>
      <c r="AB144" s="196">
        <v>1980</v>
      </c>
      <c r="AC144" s="1154"/>
      <c r="AF144" s="207"/>
      <c r="AG144" s="208"/>
      <c r="AH144" s="207"/>
      <c r="AI144" s="12"/>
    </row>
    <row r="145" spans="1:35" ht="69.75" customHeight="1">
      <c r="A145" s="206" t="s">
        <v>632</v>
      </c>
      <c r="B145" s="215" t="s">
        <v>572</v>
      </c>
      <c r="C145" s="203" t="s">
        <v>1040</v>
      </c>
      <c r="D145" s="212" t="s">
        <v>1085</v>
      </c>
      <c r="E145" s="212" t="s">
        <v>1056</v>
      </c>
      <c r="F145" s="212" t="s">
        <v>1026</v>
      </c>
      <c r="G145" s="203">
        <v>2</v>
      </c>
      <c r="H145" s="211" t="s">
        <v>1044</v>
      </c>
      <c r="I145" s="211" t="s">
        <v>1104</v>
      </c>
      <c r="J145" s="210" t="s">
        <v>98</v>
      </c>
      <c r="K145" s="202" t="s">
        <v>636</v>
      </c>
      <c r="L145" s="199" t="s">
        <v>441</v>
      </c>
      <c r="M145" s="545">
        <v>0.14000000000000001</v>
      </c>
      <c r="N145" s="545">
        <v>0.34</v>
      </c>
      <c r="O145" s="303" t="s">
        <v>1042</v>
      </c>
      <c r="P145" s="485">
        <f>P144+'7. Надбавки'!$C$6</f>
        <v>3034</v>
      </c>
      <c r="Q145" s="471">
        <f t="shared" si="23"/>
        <v>3640.7999999999997</v>
      </c>
      <c r="R145" s="467">
        <f t="shared" si="24"/>
        <v>509.71199999999999</v>
      </c>
      <c r="S145" s="398">
        <f t="shared" si="25"/>
        <v>18204</v>
      </c>
      <c r="T145" s="107"/>
      <c r="U145" s="121">
        <f t="shared" si="26"/>
        <v>0</v>
      </c>
      <c r="V145" s="783">
        <f t="shared" si="27"/>
        <v>0</v>
      </c>
      <c r="W145" s="784">
        <f t="shared" si="28"/>
        <v>0</v>
      </c>
      <c r="X145" s="196"/>
      <c r="Y145" s="198"/>
      <c r="Z145" s="197">
        <v>60</v>
      </c>
      <c r="AA145" s="197">
        <v>437.4</v>
      </c>
      <c r="AB145" s="196">
        <v>1980</v>
      </c>
      <c r="AC145" s="1155"/>
      <c r="AF145" s="207"/>
      <c r="AG145" s="208"/>
      <c r="AH145" s="207"/>
      <c r="AI145" s="12"/>
    </row>
    <row r="146" spans="1:35" ht="35.1" customHeight="1">
      <c r="A146" s="206" t="s">
        <v>905</v>
      </c>
      <c r="B146" s="215" t="s">
        <v>907</v>
      </c>
      <c r="C146" s="203" t="s">
        <v>1040</v>
      </c>
      <c r="D146" s="212" t="s">
        <v>1085</v>
      </c>
      <c r="E146" s="212" t="s">
        <v>1056</v>
      </c>
      <c r="F146" s="212" t="s">
        <v>1027</v>
      </c>
      <c r="G146" s="203">
        <v>1</v>
      </c>
      <c r="H146" s="211">
        <v>2</v>
      </c>
      <c r="I146" s="211" t="s">
        <v>1104</v>
      </c>
      <c r="J146" s="210" t="s">
        <v>478</v>
      </c>
      <c r="K146" s="202" t="s">
        <v>636</v>
      </c>
      <c r="L146" s="199" t="s">
        <v>441</v>
      </c>
      <c r="M146" s="545">
        <v>0.12</v>
      </c>
      <c r="N146" s="545">
        <v>0.3</v>
      </c>
      <c r="O146" s="303" t="s">
        <v>1042</v>
      </c>
      <c r="P146" s="485">
        <f>VLOOKUP($A146,'Изменение прайс-листа'!$A$2:$E$798,4,FALSE)</f>
        <v>1348</v>
      </c>
      <c r="Q146" s="471">
        <f t="shared" si="1"/>
        <v>1617.6</v>
      </c>
      <c r="R146" s="467">
        <f t="shared" si="2"/>
        <v>194.11199999999999</v>
      </c>
      <c r="S146" s="398">
        <f t="shared" si="3"/>
        <v>24264</v>
      </c>
      <c r="T146" s="107"/>
      <c r="U146" s="121">
        <f t="shared" si="4"/>
        <v>0</v>
      </c>
      <c r="V146" s="783">
        <f t="shared" si="27"/>
        <v>0</v>
      </c>
      <c r="W146" s="784">
        <f t="shared" si="28"/>
        <v>0</v>
      </c>
      <c r="X146" s="224" t="s">
        <v>1034</v>
      </c>
      <c r="Y146" s="224" t="s">
        <v>1034</v>
      </c>
      <c r="Z146" s="222">
        <v>24</v>
      </c>
      <c r="AA146" s="197">
        <v>572.16</v>
      </c>
      <c r="AB146" s="196">
        <v>744</v>
      </c>
      <c r="AC146" s="1143" t="s">
        <v>1651</v>
      </c>
      <c r="AF146" s="207"/>
      <c r="AG146" s="208"/>
      <c r="AH146" s="207"/>
      <c r="AI146" s="12"/>
    </row>
    <row r="147" spans="1:35" ht="35.1" customHeight="1">
      <c r="A147" s="206" t="s">
        <v>906</v>
      </c>
      <c r="B147" s="215" t="s">
        <v>908</v>
      </c>
      <c r="C147" s="203" t="s">
        <v>1040</v>
      </c>
      <c r="D147" s="212" t="s">
        <v>1085</v>
      </c>
      <c r="E147" s="212" t="s">
        <v>1056</v>
      </c>
      <c r="F147" s="212" t="s">
        <v>1027</v>
      </c>
      <c r="G147" s="203">
        <v>1</v>
      </c>
      <c r="H147" s="211">
        <v>2</v>
      </c>
      <c r="I147" s="211" t="s">
        <v>1104</v>
      </c>
      <c r="J147" s="210" t="s">
        <v>478</v>
      </c>
      <c r="K147" s="202" t="s">
        <v>636</v>
      </c>
      <c r="L147" s="199" t="s">
        <v>441</v>
      </c>
      <c r="M147" s="545">
        <v>0.12</v>
      </c>
      <c r="N147" s="545">
        <v>0.3</v>
      </c>
      <c r="O147" s="303" t="s">
        <v>1042</v>
      </c>
      <c r="P147" s="485">
        <f>P146+'7. Надбавки'!$C$6</f>
        <v>1422</v>
      </c>
      <c r="Q147" s="471">
        <f t="shared" si="1"/>
        <v>1706.3999999999999</v>
      </c>
      <c r="R147" s="467">
        <f t="shared" si="2"/>
        <v>204.76799999999997</v>
      </c>
      <c r="S147" s="398">
        <f t="shared" si="3"/>
        <v>25595.999999999996</v>
      </c>
      <c r="T147" s="107"/>
      <c r="U147" s="121">
        <f t="shared" si="4"/>
        <v>0</v>
      </c>
      <c r="V147" s="783">
        <f t="shared" si="27"/>
        <v>0</v>
      </c>
      <c r="W147" s="784">
        <f t="shared" si="28"/>
        <v>0</v>
      </c>
      <c r="X147" s="224"/>
      <c r="Y147" s="198"/>
      <c r="Z147" s="222">
        <v>24</v>
      </c>
      <c r="AA147" s="197">
        <v>572.16</v>
      </c>
      <c r="AB147" s="196">
        <v>744</v>
      </c>
      <c r="AC147" s="1144"/>
      <c r="AF147" s="207"/>
      <c r="AG147" s="208"/>
      <c r="AH147" s="207"/>
      <c r="AI147" s="12"/>
    </row>
    <row r="148" spans="1:35" ht="35.1" customHeight="1">
      <c r="A148" s="206" t="s">
        <v>1586</v>
      </c>
      <c r="B148" s="215" t="s">
        <v>907</v>
      </c>
      <c r="C148" s="203" t="s">
        <v>1040</v>
      </c>
      <c r="D148" s="212" t="s">
        <v>1085</v>
      </c>
      <c r="E148" s="212" t="s">
        <v>1056</v>
      </c>
      <c r="F148" s="212" t="s">
        <v>1027</v>
      </c>
      <c r="G148" s="203">
        <v>1</v>
      </c>
      <c r="H148" s="211">
        <v>2</v>
      </c>
      <c r="I148" s="211" t="s">
        <v>1104</v>
      </c>
      <c r="J148" s="210" t="s">
        <v>98</v>
      </c>
      <c r="K148" s="202" t="s">
        <v>636</v>
      </c>
      <c r="L148" s="199" t="s">
        <v>441</v>
      </c>
      <c r="M148" s="545">
        <v>0.12</v>
      </c>
      <c r="N148" s="545">
        <v>0.3</v>
      </c>
      <c r="O148" s="303" t="s">
        <v>1042</v>
      </c>
      <c r="P148" s="485">
        <f>VLOOKUP($A148,'Изменение прайс-листа'!$A$2:$E$798,4,FALSE)</f>
        <v>1808</v>
      </c>
      <c r="Q148" s="471">
        <f t="shared" si="1"/>
        <v>2169.6</v>
      </c>
      <c r="R148" s="467">
        <f t="shared" si="2"/>
        <v>260.35199999999998</v>
      </c>
      <c r="S148" s="398">
        <f t="shared" si="3"/>
        <v>10848</v>
      </c>
      <c r="T148" s="107"/>
      <c r="U148" s="121">
        <f t="shared" si="4"/>
        <v>0</v>
      </c>
      <c r="V148" s="783">
        <f t="shared" si="27"/>
        <v>0</v>
      </c>
      <c r="W148" s="784">
        <f t="shared" si="28"/>
        <v>0</v>
      </c>
      <c r="X148" s="224" t="s">
        <v>1034</v>
      </c>
      <c r="Y148" s="198"/>
      <c r="Z148" s="197">
        <v>60</v>
      </c>
      <c r="AA148" s="197">
        <v>479.7</v>
      </c>
      <c r="AB148" s="196">
        <v>1980</v>
      </c>
      <c r="AC148" s="1144"/>
      <c r="AF148" s="207"/>
      <c r="AG148" s="208"/>
      <c r="AH148" s="207"/>
      <c r="AI148" s="12"/>
    </row>
    <row r="149" spans="1:35" ht="36">
      <c r="A149" s="206" t="s">
        <v>1587</v>
      </c>
      <c r="B149" s="215" t="s">
        <v>908</v>
      </c>
      <c r="C149" s="203" t="s">
        <v>1040</v>
      </c>
      <c r="D149" s="212" t="s">
        <v>1085</v>
      </c>
      <c r="E149" s="212" t="s">
        <v>1056</v>
      </c>
      <c r="F149" s="212" t="s">
        <v>1027</v>
      </c>
      <c r="G149" s="203">
        <v>1</v>
      </c>
      <c r="H149" s="211">
        <v>2</v>
      </c>
      <c r="I149" s="211" t="s">
        <v>1104</v>
      </c>
      <c r="J149" s="210" t="s">
        <v>98</v>
      </c>
      <c r="K149" s="202" t="s">
        <v>636</v>
      </c>
      <c r="L149" s="199" t="s">
        <v>441</v>
      </c>
      <c r="M149" s="545">
        <v>0.12</v>
      </c>
      <c r="N149" s="545">
        <v>0.3</v>
      </c>
      <c r="O149" s="303" t="s">
        <v>1042</v>
      </c>
      <c r="P149" s="485">
        <f>P148+'7. Надбавки'!$C$6</f>
        <v>1882</v>
      </c>
      <c r="Q149" s="471">
        <f t="shared" ref="Q149:Q169" si="29">P149*1.2</f>
        <v>2258.4</v>
      </c>
      <c r="R149" s="467">
        <f t="shared" ref="R149:R169" si="30">Q149*M149</f>
        <v>271.00799999999998</v>
      </c>
      <c r="S149" s="398">
        <f t="shared" ref="S149:S169" si="31">Q149*J149</f>
        <v>11292</v>
      </c>
      <c r="T149" s="107"/>
      <c r="U149" s="121">
        <f t="shared" si="4"/>
        <v>0</v>
      </c>
      <c r="V149" s="783">
        <f t="shared" si="27"/>
        <v>0</v>
      </c>
      <c r="W149" s="784">
        <f t="shared" si="28"/>
        <v>0</v>
      </c>
      <c r="X149" s="196"/>
      <c r="Y149" s="198"/>
      <c r="Z149" s="197">
        <v>60</v>
      </c>
      <c r="AA149" s="197">
        <v>479.7</v>
      </c>
      <c r="AB149" s="196">
        <v>1980</v>
      </c>
      <c r="AC149" s="1145"/>
      <c r="AF149" s="207"/>
      <c r="AG149" s="208"/>
      <c r="AH149" s="207"/>
      <c r="AI149" s="12"/>
    </row>
    <row r="150" spans="1:35" ht="36">
      <c r="A150" s="220" t="s">
        <v>620</v>
      </c>
      <c r="B150" s="219" t="s">
        <v>624</v>
      </c>
      <c r="C150" s="203" t="s">
        <v>1040</v>
      </c>
      <c r="D150" s="212" t="s">
        <v>1085</v>
      </c>
      <c r="E150" s="212" t="s">
        <v>1056</v>
      </c>
      <c r="F150" s="213" t="s">
        <v>1028</v>
      </c>
      <c r="G150" s="203">
        <v>3</v>
      </c>
      <c r="H150" s="211">
        <v>2</v>
      </c>
      <c r="I150" s="211" t="s">
        <v>1104</v>
      </c>
      <c r="J150" s="218" t="s">
        <v>478</v>
      </c>
      <c r="K150" s="217" t="s">
        <v>636</v>
      </c>
      <c r="L150" s="216" t="s">
        <v>441</v>
      </c>
      <c r="M150" s="541">
        <v>0.17</v>
      </c>
      <c r="N150" s="541">
        <v>0.34</v>
      </c>
      <c r="O150" s="303" t="s">
        <v>1042</v>
      </c>
      <c r="P150" s="485">
        <f>VLOOKUP($A150,'Изменение прайс-листа'!$A$2:$E$798,4,FALSE)</f>
        <v>794</v>
      </c>
      <c r="Q150" s="471">
        <f t="shared" ref="Q150:Q165" si="32">P150*1.2</f>
        <v>952.8</v>
      </c>
      <c r="R150" s="467">
        <f t="shared" ref="R150:R165" si="33">Q150*M150</f>
        <v>161.976</v>
      </c>
      <c r="S150" s="398">
        <f t="shared" ref="S150:S165" si="34">Q150*J150</f>
        <v>14292</v>
      </c>
      <c r="T150" s="107"/>
      <c r="U150" s="121">
        <f t="shared" ref="U150:U165" si="35">T150*S150</f>
        <v>0</v>
      </c>
      <c r="V150" s="783">
        <f t="shared" si="27"/>
        <v>0</v>
      </c>
      <c r="W150" s="784">
        <f t="shared" si="28"/>
        <v>0</v>
      </c>
      <c r="X150" s="196"/>
      <c r="Y150" s="198"/>
      <c r="Z150" s="197">
        <v>24</v>
      </c>
      <c r="AA150" s="197">
        <v>582.84</v>
      </c>
      <c r="AB150" s="196">
        <v>744</v>
      </c>
      <c r="AC150" s="1179" t="s">
        <v>570</v>
      </c>
      <c r="AF150" s="207"/>
      <c r="AG150" s="208"/>
      <c r="AH150" s="207"/>
      <c r="AI150" s="12"/>
    </row>
    <row r="151" spans="1:35" ht="38.1" customHeight="1">
      <c r="A151" s="220" t="s">
        <v>621</v>
      </c>
      <c r="B151" s="219" t="s">
        <v>386</v>
      </c>
      <c r="C151" s="203" t="s">
        <v>1040</v>
      </c>
      <c r="D151" s="212" t="s">
        <v>1085</v>
      </c>
      <c r="E151" s="212" t="s">
        <v>1056</v>
      </c>
      <c r="F151" s="213" t="s">
        <v>1028</v>
      </c>
      <c r="G151" s="203">
        <v>3</v>
      </c>
      <c r="H151" s="211">
        <v>2</v>
      </c>
      <c r="I151" s="211" t="s">
        <v>1104</v>
      </c>
      <c r="J151" s="218">
        <v>15</v>
      </c>
      <c r="K151" s="217" t="s">
        <v>636</v>
      </c>
      <c r="L151" s="216" t="s">
        <v>441</v>
      </c>
      <c r="M151" s="541">
        <v>0.17</v>
      </c>
      <c r="N151" s="541">
        <v>0.34</v>
      </c>
      <c r="O151" s="303" t="s">
        <v>1042</v>
      </c>
      <c r="P151" s="485">
        <f>P150+'7. Надбавки'!$C$6</f>
        <v>868</v>
      </c>
      <c r="Q151" s="471">
        <f t="shared" si="32"/>
        <v>1041.5999999999999</v>
      </c>
      <c r="R151" s="467">
        <f t="shared" si="33"/>
        <v>177.072</v>
      </c>
      <c r="S151" s="398">
        <f t="shared" si="34"/>
        <v>15623.999999999998</v>
      </c>
      <c r="T151" s="107"/>
      <c r="U151" s="121">
        <f t="shared" si="35"/>
        <v>0</v>
      </c>
      <c r="V151" s="783">
        <f t="shared" si="27"/>
        <v>0</v>
      </c>
      <c r="W151" s="784">
        <f t="shared" si="28"/>
        <v>0</v>
      </c>
      <c r="X151" s="196"/>
      <c r="Y151" s="198"/>
      <c r="Z151" s="197">
        <v>24</v>
      </c>
      <c r="AA151" s="197">
        <v>582.84</v>
      </c>
      <c r="AB151" s="196">
        <v>744</v>
      </c>
      <c r="AC151" s="1180"/>
      <c r="AF151" s="207"/>
      <c r="AG151" s="208"/>
      <c r="AH151" s="207"/>
      <c r="AI151" s="12"/>
    </row>
    <row r="152" spans="1:35" ht="38.1" customHeight="1">
      <c r="A152" s="220" t="s">
        <v>622</v>
      </c>
      <c r="B152" s="219" t="s">
        <v>624</v>
      </c>
      <c r="C152" s="203" t="s">
        <v>1040</v>
      </c>
      <c r="D152" s="212" t="s">
        <v>1085</v>
      </c>
      <c r="E152" s="212" t="s">
        <v>1056</v>
      </c>
      <c r="F152" s="213" t="s">
        <v>1028</v>
      </c>
      <c r="G152" s="203">
        <v>3</v>
      </c>
      <c r="H152" s="211">
        <v>2</v>
      </c>
      <c r="I152" s="211" t="s">
        <v>1104</v>
      </c>
      <c r="J152" s="218">
        <v>10</v>
      </c>
      <c r="K152" s="217" t="s">
        <v>636</v>
      </c>
      <c r="L152" s="216" t="s">
        <v>441</v>
      </c>
      <c r="M152" s="541">
        <v>0.17</v>
      </c>
      <c r="N152" s="541">
        <v>0.34</v>
      </c>
      <c r="O152" s="303" t="s">
        <v>1042</v>
      </c>
      <c r="P152" s="485">
        <f>VLOOKUP($A152,'Изменение прайс-листа'!$A$2:$E$798,4,FALSE)</f>
        <v>984</v>
      </c>
      <c r="Q152" s="471">
        <f t="shared" si="32"/>
        <v>1180.8</v>
      </c>
      <c r="R152" s="467">
        <f t="shared" si="33"/>
        <v>200.73600000000002</v>
      </c>
      <c r="S152" s="398">
        <f t="shared" si="34"/>
        <v>11808</v>
      </c>
      <c r="T152" s="107"/>
      <c r="U152" s="121">
        <f t="shared" si="35"/>
        <v>0</v>
      </c>
      <c r="V152" s="783">
        <f t="shared" si="27"/>
        <v>0</v>
      </c>
      <c r="W152" s="784">
        <f t="shared" si="28"/>
        <v>0</v>
      </c>
      <c r="X152" s="196"/>
      <c r="Y152" s="198"/>
      <c r="Z152" s="197">
        <v>27</v>
      </c>
      <c r="AA152" s="197">
        <v>438.47999999999996</v>
      </c>
      <c r="AB152" s="196">
        <v>891</v>
      </c>
      <c r="AC152" s="1180"/>
      <c r="AF152" s="207"/>
      <c r="AG152" s="208"/>
      <c r="AH152" s="207"/>
      <c r="AI152" s="12"/>
    </row>
    <row r="153" spans="1:35" ht="38.1" customHeight="1">
      <c r="A153" s="220" t="s">
        <v>623</v>
      </c>
      <c r="B153" s="219" t="s">
        <v>387</v>
      </c>
      <c r="C153" s="203" t="s">
        <v>1040</v>
      </c>
      <c r="D153" s="212" t="s">
        <v>1085</v>
      </c>
      <c r="E153" s="212" t="s">
        <v>1056</v>
      </c>
      <c r="F153" s="213" t="s">
        <v>1028</v>
      </c>
      <c r="G153" s="203">
        <v>3</v>
      </c>
      <c r="H153" s="211">
        <v>2</v>
      </c>
      <c r="I153" s="211" t="s">
        <v>1104</v>
      </c>
      <c r="J153" s="218" t="s">
        <v>170</v>
      </c>
      <c r="K153" s="217" t="s">
        <v>636</v>
      </c>
      <c r="L153" s="216" t="s">
        <v>441</v>
      </c>
      <c r="M153" s="541">
        <v>0.17</v>
      </c>
      <c r="N153" s="541">
        <v>0.34</v>
      </c>
      <c r="O153" s="303" t="s">
        <v>1042</v>
      </c>
      <c r="P153" s="485">
        <f>P152+'7. Надбавки'!$C$6</f>
        <v>1058</v>
      </c>
      <c r="Q153" s="471">
        <f t="shared" si="32"/>
        <v>1269.5999999999999</v>
      </c>
      <c r="R153" s="467">
        <f t="shared" si="33"/>
        <v>215.83199999999999</v>
      </c>
      <c r="S153" s="398">
        <f t="shared" si="34"/>
        <v>12696</v>
      </c>
      <c r="T153" s="107"/>
      <c r="U153" s="121">
        <f t="shared" si="35"/>
        <v>0</v>
      </c>
      <c r="V153" s="783">
        <f t="shared" si="27"/>
        <v>0</v>
      </c>
      <c r="W153" s="784">
        <f t="shared" si="28"/>
        <v>0</v>
      </c>
      <c r="X153" s="196"/>
      <c r="Y153" s="198"/>
      <c r="Z153" s="197">
        <v>27</v>
      </c>
      <c r="AA153" s="197">
        <v>438.47999999999996</v>
      </c>
      <c r="AB153" s="196">
        <v>891</v>
      </c>
      <c r="AC153" s="1180"/>
      <c r="AF153" s="207"/>
      <c r="AG153" s="208"/>
      <c r="AH153" s="207"/>
      <c r="AI153" s="12"/>
    </row>
    <row r="154" spans="1:35" ht="38.1" customHeight="1">
      <c r="A154" s="220" t="s">
        <v>626</v>
      </c>
      <c r="B154" s="219" t="s">
        <v>624</v>
      </c>
      <c r="C154" s="203" t="s">
        <v>1040</v>
      </c>
      <c r="D154" s="212" t="s">
        <v>1085</v>
      </c>
      <c r="E154" s="212" t="s">
        <v>1056</v>
      </c>
      <c r="F154" s="213" t="s">
        <v>1028</v>
      </c>
      <c r="G154" s="203">
        <v>3</v>
      </c>
      <c r="H154" s="211">
        <v>2</v>
      </c>
      <c r="I154" s="211" t="s">
        <v>1104</v>
      </c>
      <c r="J154" s="218" t="s">
        <v>98</v>
      </c>
      <c r="K154" s="217" t="s">
        <v>636</v>
      </c>
      <c r="L154" s="216" t="s">
        <v>441</v>
      </c>
      <c r="M154" s="541">
        <v>0.17</v>
      </c>
      <c r="N154" s="541">
        <v>0.34</v>
      </c>
      <c r="O154" s="303" t="s">
        <v>1042</v>
      </c>
      <c r="P154" s="485">
        <f>VLOOKUP($A154,'Изменение прайс-листа'!$A$2:$E$798,4,FALSE)</f>
        <v>1068</v>
      </c>
      <c r="Q154" s="471">
        <f t="shared" si="32"/>
        <v>1281.5999999999999</v>
      </c>
      <c r="R154" s="467">
        <f t="shared" si="33"/>
        <v>217.87200000000001</v>
      </c>
      <c r="S154" s="398">
        <f t="shared" si="34"/>
        <v>6408</v>
      </c>
      <c r="T154" s="107"/>
      <c r="U154" s="121">
        <f t="shared" si="35"/>
        <v>0</v>
      </c>
      <c r="V154" s="783">
        <f t="shared" si="27"/>
        <v>0</v>
      </c>
      <c r="W154" s="784">
        <f t="shared" si="28"/>
        <v>0</v>
      </c>
      <c r="X154" s="196"/>
      <c r="Y154" s="198"/>
      <c r="Z154" s="197">
        <v>60</v>
      </c>
      <c r="AA154" s="197">
        <v>487.19999999999993</v>
      </c>
      <c r="AB154" s="196">
        <v>1980</v>
      </c>
      <c r="AC154" s="1180"/>
      <c r="AF154" s="207"/>
      <c r="AG154" s="208"/>
      <c r="AH154" s="207"/>
      <c r="AI154" s="12"/>
    </row>
    <row r="155" spans="1:35" s="229" customFormat="1" ht="38.1" customHeight="1">
      <c r="A155" s="220" t="s">
        <v>627</v>
      </c>
      <c r="B155" s="219" t="s">
        <v>625</v>
      </c>
      <c r="C155" s="203" t="s">
        <v>1040</v>
      </c>
      <c r="D155" s="212" t="s">
        <v>1085</v>
      </c>
      <c r="E155" s="212" t="s">
        <v>1056</v>
      </c>
      <c r="F155" s="213" t="s">
        <v>1028</v>
      </c>
      <c r="G155" s="203">
        <v>3</v>
      </c>
      <c r="H155" s="211">
        <v>2</v>
      </c>
      <c r="I155" s="211" t="s">
        <v>1104</v>
      </c>
      <c r="J155" s="218" t="s">
        <v>98</v>
      </c>
      <c r="K155" s="217" t="s">
        <v>636</v>
      </c>
      <c r="L155" s="216" t="s">
        <v>441</v>
      </c>
      <c r="M155" s="541">
        <v>0.17</v>
      </c>
      <c r="N155" s="541">
        <v>0.34</v>
      </c>
      <c r="O155" s="303" t="s">
        <v>1042</v>
      </c>
      <c r="P155" s="485">
        <f>P154+'7. Надбавки'!$C$6</f>
        <v>1142</v>
      </c>
      <c r="Q155" s="471">
        <f t="shared" si="32"/>
        <v>1370.3999999999999</v>
      </c>
      <c r="R155" s="467">
        <f t="shared" si="33"/>
        <v>232.96799999999999</v>
      </c>
      <c r="S155" s="398">
        <f t="shared" si="34"/>
        <v>6851.9999999999991</v>
      </c>
      <c r="T155" s="107"/>
      <c r="U155" s="121">
        <f t="shared" si="35"/>
        <v>0</v>
      </c>
      <c r="V155" s="783">
        <f t="shared" si="27"/>
        <v>0</v>
      </c>
      <c r="W155" s="784">
        <f t="shared" si="28"/>
        <v>0</v>
      </c>
      <c r="X155" s="196"/>
      <c r="Y155" s="198"/>
      <c r="Z155" s="197">
        <v>60</v>
      </c>
      <c r="AA155" s="197">
        <v>487.19999999999993</v>
      </c>
      <c r="AB155" s="196">
        <v>1980</v>
      </c>
      <c r="AC155" s="1181"/>
      <c r="AD155" s="168"/>
      <c r="AF155" s="207"/>
      <c r="AG155" s="208"/>
      <c r="AH155" s="207"/>
      <c r="AI155" s="12"/>
    </row>
    <row r="156" spans="1:35" ht="35.25" customHeight="1">
      <c r="A156" s="206" t="s">
        <v>911</v>
      </c>
      <c r="B156" s="215" t="s">
        <v>1099</v>
      </c>
      <c r="C156" s="203" t="s">
        <v>1040</v>
      </c>
      <c r="D156" s="212" t="s">
        <v>1085</v>
      </c>
      <c r="E156" s="212" t="s">
        <v>1056</v>
      </c>
      <c r="F156" s="212" t="s">
        <v>1028</v>
      </c>
      <c r="G156" s="203">
        <v>2</v>
      </c>
      <c r="H156" s="211">
        <v>2</v>
      </c>
      <c r="I156" s="211" t="s">
        <v>1095</v>
      </c>
      <c r="J156" s="210" t="s">
        <v>478</v>
      </c>
      <c r="K156" s="202" t="s">
        <v>636</v>
      </c>
      <c r="L156" s="199" t="s">
        <v>441</v>
      </c>
      <c r="M156" s="545">
        <v>0.13</v>
      </c>
      <c r="N156" s="545">
        <v>0.3</v>
      </c>
      <c r="O156" s="303" t="s">
        <v>1042</v>
      </c>
      <c r="P156" s="485">
        <f>VLOOKUP($A156,'Изменение прайс-листа'!$A$2:$E$798,4,FALSE)</f>
        <v>1144</v>
      </c>
      <c r="Q156" s="471">
        <f t="shared" si="32"/>
        <v>1372.8</v>
      </c>
      <c r="R156" s="467">
        <f t="shared" si="33"/>
        <v>178.464</v>
      </c>
      <c r="S156" s="398">
        <f t="shared" si="34"/>
        <v>20592</v>
      </c>
      <c r="T156" s="107"/>
      <c r="U156" s="121">
        <f t="shared" si="35"/>
        <v>0</v>
      </c>
      <c r="V156" s="783">
        <f t="shared" si="27"/>
        <v>0</v>
      </c>
      <c r="W156" s="784">
        <f t="shared" si="28"/>
        <v>0</v>
      </c>
      <c r="X156" s="196"/>
      <c r="Y156" s="198"/>
      <c r="Z156" s="197">
        <v>24</v>
      </c>
      <c r="AA156" s="197">
        <v>559.43999999999994</v>
      </c>
      <c r="AB156" s="196">
        <v>768</v>
      </c>
      <c r="AC156" s="1175" t="s">
        <v>913</v>
      </c>
      <c r="AF156" s="207"/>
      <c r="AG156" s="208"/>
      <c r="AH156" s="207"/>
      <c r="AI156" s="12"/>
    </row>
    <row r="157" spans="1:35" ht="38.25" customHeight="1">
      <c r="A157" s="206" t="s">
        <v>912</v>
      </c>
      <c r="B157" s="215" t="s">
        <v>1100</v>
      </c>
      <c r="C157" s="203" t="s">
        <v>1040</v>
      </c>
      <c r="D157" s="212" t="s">
        <v>1085</v>
      </c>
      <c r="E157" s="212" t="s">
        <v>1056</v>
      </c>
      <c r="F157" s="212" t="s">
        <v>1028</v>
      </c>
      <c r="G157" s="203">
        <v>2</v>
      </c>
      <c r="H157" s="211">
        <v>2</v>
      </c>
      <c r="I157" s="211" t="s">
        <v>1095</v>
      </c>
      <c r="J157" s="210" t="s">
        <v>478</v>
      </c>
      <c r="K157" s="202" t="s">
        <v>636</v>
      </c>
      <c r="L157" s="199" t="s">
        <v>441</v>
      </c>
      <c r="M157" s="545">
        <v>0.13</v>
      </c>
      <c r="N157" s="545">
        <v>0.3</v>
      </c>
      <c r="O157" s="303" t="s">
        <v>1042</v>
      </c>
      <c r="P157" s="485">
        <f>P156+'7. Надбавки'!$C$6</f>
        <v>1218</v>
      </c>
      <c r="Q157" s="471">
        <f t="shared" si="32"/>
        <v>1461.6</v>
      </c>
      <c r="R157" s="467">
        <f t="shared" si="33"/>
        <v>190.00799999999998</v>
      </c>
      <c r="S157" s="398">
        <f t="shared" si="34"/>
        <v>21924</v>
      </c>
      <c r="T157" s="107"/>
      <c r="U157" s="121">
        <f t="shared" si="35"/>
        <v>0</v>
      </c>
      <c r="V157" s="783">
        <f t="shared" si="27"/>
        <v>0</v>
      </c>
      <c r="W157" s="784">
        <f t="shared" si="28"/>
        <v>0</v>
      </c>
      <c r="X157" s="196"/>
      <c r="Y157" s="198"/>
      <c r="Z157" s="197">
        <v>24</v>
      </c>
      <c r="AA157" s="197">
        <v>559.43999999999994</v>
      </c>
      <c r="AB157" s="196">
        <v>768</v>
      </c>
      <c r="AC157" s="1176"/>
      <c r="AF157" s="207"/>
      <c r="AG157" s="208"/>
      <c r="AH157" s="207"/>
      <c r="AI157" s="12"/>
    </row>
    <row r="158" spans="1:35" ht="35.1" customHeight="1">
      <c r="A158" s="206" t="s">
        <v>784</v>
      </c>
      <c r="B158" s="215" t="s">
        <v>106</v>
      </c>
      <c r="C158" s="203" t="s">
        <v>1040</v>
      </c>
      <c r="D158" s="212" t="s">
        <v>1085</v>
      </c>
      <c r="E158" s="212" t="s">
        <v>1056</v>
      </c>
      <c r="F158" s="212" t="s">
        <v>1028</v>
      </c>
      <c r="G158" s="203">
        <v>2</v>
      </c>
      <c r="H158" s="211">
        <v>1</v>
      </c>
      <c r="I158" s="211" t="s">
        <v>1095</v>
      </c>
      <c r="J158" s="210" t="s">
        <v>478</v>
      </c>
      <c r="K158" s="202" t="s">
        <v>636</v>
      </c>
      <c r="L158" s="199" t="s">
        <v>441</v>
      </c>
      <c r="M158" s="545">
        <v>0.12</v>
      </c>
      <c r="N158" s="545">
        <v>0.28000000000000003</v>
      </c>
      <c r="O158" s="303" t="s">
        <v>1042</v>
      </c>
      <c r="P158" s="485">
        <f>VLOOKUP($A158,'Изменение прайс-листа'!$A$2:$E$798,4,FALSE)</f>
        <v>1134</v>
      </c>
      <c r="Q158" s="471">
        <f t="shared" si="32"/>
        <v>1360.8</v>
      </c>
      <c r="R158" s="467">
        <f t="shared" si="33"/>
        <v>163.29599999999999</v>
      </c>
      <c r="S158" s="398">
        <f t="shared" si="34"/>
        <v>20412</v>
      </c>
      <c r="T158" s="107"/>
      <c r="U158" s="121">
        <f t="shared" si="35"/>
        <v>0</v>
      </c>
      <c r="V158" s="783">
        <f t="shared" si="27"/>
        <v>0</v>
      </c>
      <c r="W158" s="784">
        <f t="shared" si="28"/>
        <v>0</v>
      </c>
      <c r="X158" s="196"/>
      <c r="Y158" s="198"/>
      <c r="Z158" s="197">
        <v>24</v>
      </c>
      <c r="AA158" s="197">
        <v>572.04</v>
      </c>
      <c r="AB158" s="196">
        <v>744</v>
      </c>
      <c r="AC158" s="1153" t="s">
        <v>1652</v>
      </c>
      <c r="AF158" s="207"/>
      <c r="AG158" s="208"/>
      <c r="AH158" s="207"/>
      <c r="AI158" s="12"/>
    </row>
    <row r="159" spans="1:35" ht="35.1" customHeight="1">
      <c r="A159" s="206" t="s">
        <v>249</v>
      </c>
      <c r="B159" s="215" t="s">
        <v>107</v>
      </c>
      <c r="C159" s="203" t="s">
        <v>1040</v>
      </c>
      <c r="D159" s="212" t="s">
        <v>1085</v>
      </c>
      <c r="E159" s="212" t="s">
        <v>1056</v>
      </c>
      <c r="F159" s="212" t="s">
        <v>1028</v>
      </c>
      <c r="G159" s="203">
        <v>2</v>
      </c>
      <c r="H159" s="211">
        <v>1</v>
      </c>
      <c r="I159" s="211" t="s">
        <v>1095</v>
      </c>
      <c r="J159" s="210" t="s">
        <v>478</v>
      </c>
      <c r="K159" s="202" t="s">
        <v>636</v>
      </c>
      <c r="L159" s="199" t="s">
        <v>441</v>
      </c>
      <c r="M159" s="545">
        <v>0.12</v>
      </c>
      <c r="N159" s="545">
        <v>0.28000000000000003</v>
      </c>
      <c r="O159" s="303" t="s">
        <v>1042</v>
      </c>
      <c r="P159" s="485">
        <f>P158+'7. Надбавки'!$C$6</f>
        <v>1208</v>
      </c>
      <c r="Q159" s="471">
        <f t="shared" si="32"/>
        <v>1449.6</v>
      </c>
      <c r="R159" s="467">
        <f t="shared" si="33"/>
        <v>173.95199999999997</v>
      </c>
      <c r="S159" s="398">
        <f t="shared" si="34"/>
        <v>21744</v>
      </c>
      <c r="T159" s="107"/>
      <c r="U159" s="121">
        <f t="shared" si="35"/>
        <v>0</v>
      </c>
      <c r="V159" s="783">
        <f t="shared" si="27"/>
        <v>0</v>
      </c>
      <c r="W159" s="784">
        <f t="shared" si="28"/>
        <v>0</v>
      </c>
      <c r="X159" s="196"/>
      <c r="Y159" s="198"/>
      <c r="Z159" s="197">
        <v>24</v>
      </c>
      <c r="AA159" s="197">
        <v>572.04</v>
      </c>
      <c r="AB159" s="196">
        <v>744</v>
      </c>
      <c r="AC159" s="1154"/>
      <c r="AF159" s="207"/>
      <c r="AG159" s="208"/>
      <c r="AH159" s="207"/>
      <c r="AI159" s="12"/>
    </row>
    <row r="160" spans="1:35" ht="35.1" customHeight="1">
      <c r="A160" s="206" t="s">
        <v>785</v>
      </c>
      <c r="B160" s="215" t="s">
        <v>106</v>
      </c>
      <c r="C160" s="203" t="s">
        <v>1040</v>
      </c>
      <c r="D160" s="212" t="s">
        <v>1085</v>
      </c>
      <c r="E160" s="212" t="s">
        <v>1056</v>
      </c>
      <c r="F160" s="212" t="s">
        <v>1028</v>
      </c>
      <c r="G160" s="203">
        <v>2</v>
      </c>
      <c r="H160" s="211">
        <v>1</v>
      </c>
      <c r="I160" s="211" t="s">
        <v>1095</v>
      </c>
      <c r="J160" s="210" t="s">
        <v>170</v>
      </c>
      <c r="K160" s="202" t="s">
        <v>636</v>
      </c>
      <c r="L160" s="199" t="s">
        <v>441</v>
      </c>
      <c r="M160" s="545">
        <v>0.12</v>
      </c>
      <c r="N160" s="545">
        <v>0.28000000000000003</v>
      </c>
      <c r="O160" s="303" t="s">
        <v>1042</v>
      </c>
      <c r="P160" s="485">
        <f>VLOOKUP($A160,'Изменение прайс-листа'!$A$2:$E$798,4,FALSE)</f>
        <v>1224</v>
      </c>
      <c r="Q160" s="471">
        <f t="shared" si="32"/>
        <v>1468.8</v>
      </c>
      <c r="R160" s="467">
        <f t="shared" si="33"/>
        <v>176.256</v>
      </c>
      <c r="S160" s="398">
        <f t="shared" si="34"/>
        <v>14688</v>
      </c>
      <c r="T160" s="107"/>
      <c r="U160" s="121">
        <f t="shared" si="35"/>
        <v>0</v>
      </c>
      <c r="V160" s="783">
        <f t="shared" si="27"/>
        <v>0</v>
      </c>
      <c r="W160" s="784">
        <f t="shared" si="28"/>
        <v>0</v>
      </c>
      <c r="X160" s="196"/>
      <c r="Y160" s="198"/>
      <c r="Z160" s="197">
        <v>27</v>
      </c>
      <c r="AA160" s="197">
        <v>429.57</v>
      </c>
      <c r="AB160" s="196">
        <v>891</v>
      </c>
      <c r="AC160" s="1154"/>
      <c r="AF160" s="207"/>
      <c r="AG160" s="208"/>
      <c r="AH160" s="207"/>
      <c r="AI160" s="12"/>
    </row>
    <row r="161" spans="1:35" ht="35.1" customHeight="1">
      <c r="A161" s="206" t="s">
        <v>837</v>
      </c>
      <c r="B161" s="215" t="s">
        <v>108</v>
      </c>
      <c r="C161" s="203" t="s">
        <v>1040</v>
      </c>
      <c r="D161" s="212" t="s">
        <v>1085</v>
      </c>
      <c r="E161" s="212" t="s">
        <v>1056</v>
      </c>
      <c r="F161" s="212" t="s">
        <v>1028</v>
      </c>
      <c r="G161" s="203">
        <v>2</v>
      </c>
      <c r="H161" s="211">
        <v>1</v>
      </c>
      <c r="I161" s="211" t="s">
        <v>1095</v>
      </c>
      <c r="J161" s="210" t="s">
        <v>170</v>
      </c>
      <c r="K161" s="202" t="s">
        <v>636</v>
      </c>
      <c r="L161" s="199" t="s">
        <v>441</v>
      </c>
      <c r="M161" s="545">
        <v>0.12</v>
      </c>
      <c r="N161" s="545">
        <v>0.28000000000000003</v>
      </c>
      <c r="O161" s="303" t="s">
        <v>1042</v>
      </c>
      <c r="P161" s="485">
        <f>P160+'7. Надбавки'!$C$6</f>
        <v>1298</v>
      </c>
      <c r="Q161" s="471">
        <f t="shared" si="32"/>
        <v>1557.6</v>
      </c>
      <c r="R161" s="467">
        <f t="shared" si="33"/>
        <v>186.91199999999998</v>
      </c>
      <c r="S161" s="398">
        <f t="shared" si="34"/>
        <v>15576</v>
      </c>
      <c r="T161" s="107"/>
      <c r="U161" s="121">
        <f t="shared" si="35"/>
        <v>0</v>
      </c>
      <c r="V161" s="783">
        <f t="shared" si="27"/>
        <v>0</v>
      </c>
      <c r="W161" s="784">
        <f t="shared" si="28"/>
        <v>0</v>
      </c>
      <c r="X161" s="196"/>
      <c r="Y161" s="198"/>
      <c r="Z161" s="197">
        <v>27</v>
      </c>
      <c r="AA161" s="197">
        <v>429.57</v>
      </c>
      <c r="AB161" s="196">
        <v>891</v>
      </c>
      <c r="AC161" s="1154"/>
      <c r="AF161" s="207"/>
      <c r="AG161" s="208"/>
      <c r="AH161" s="207"/>
      <c r="AI161" s="12"/>
    </row>
    <row r="162" spans="1:35" ht="35.1" customHeight="1">
      <c r="A162" s="206" t="s">
        <v>131</v>
      </c>
      <c r="B162" s="215" t="s">
        <v>106</v>
      </c>
      <c r="C162" s="203" t="s">
        <v>1040</v>
      </c>
      <c r="D162" s="212" t="s">
        <v>1085</v>
      </c>
      <c r="E162" s="212" t="s">
        <v>1056</v>
      </c>
      <c r="F162" s="212" t="s">
        <v>1028</v>
      </c>
      <c r="G162" s="203">
        <v>2</v>
      </c>
      <c r="H162" s="211">
        <v>1</v>
      </c>
      <c r="I162" s="211" t="s">
        <v>1095</v>
      </c>
      <c r="J162" s="210" t="s">
        <v>98</v>
      </c>
      <c r="K162" s="202" t="s">
        <v>636</v>
      </c>
      <c r="L162" s="199" t="s">
        <v>441</v>
      </c>
      <c r="M162" s="545">
        <v>0.12</v>
      </c>
      <c r="N162" s="545">
        <v>0.28000000000000003</v>
      </c>
      <c r="O162" s="303" t="s">
        <v>1042</v>
      </c>
      <c r="P162" s="485">
        <f>VLOOKUP($A162,'Изменение прайс-листа'!$A$2:$E$798,4,FALSE)</f>
        <v>1406</v>
      </c>
      <c r="Q162" s="471">
        <f t="shared" si="32"/>
        <v>1687.2</v>
      </c>
      <c r="R162" s="467">
        <f t="shared" si="33"/>
        <v>202.464</v>
      </c>
      <c r="S162" s="398">
        <f t="shared" si="34"/>
        <v>8436</v>
      </c>
      <c r="T162" s="107"/>
      <c r="U162" s="121">
        <f t="shared" si="35"/>
        <v>0</v>
      </c>
      <c r="V162" s="783">
        <f t="shared" si="27"/>
        <v>0</v>
      </c>
      <c r="W162" s="784">
        <f t="shared" si="28"/>
        <v>0</v>
      </c>
      <c r="X162" s="196"/>
      <c r="Y162" s="198"/>
      <c r="Z162" s="197">
        <v>60</v>
      </c>
      <c r="AA162" s="197">
        <v>477.3</v>
      </c>
      <c r="AB162" s="196">
        <v>1980</v>
      </c>
      <c r="AC162" s="1154"/>
      <c r="AF162" s="207"/>
      <c r="AG162" s="208"/>
      <c r="AH162" s="207"/>
      <c r="AI162" s="12"/>
    </row>
    <row r="163" spans="1:35" ht="35.1" customHeight="1">
      <c r="A163" s="206" t="s">
        <v>132</v>
      </c>
      <c r="B163" s="215" t="s">
        <v>108</v>
      </c>
      <c r="C163" s="203" t="s">
        <v>1040</v>
      </c>
      <c r="D163" s="212" t="s">
        <v>1085</v>
      </c>
      <c r="E163" s="212" t="s">
        <v>1056</v>
      </c>
      <c r="F163" s="212" t="s">
        <v>1028</v>
      </c>
      <c r="G163" s="203">
        <v>2</v>
      </c>
      <c r="H163" s="211">
        <v>1</v>
      </c>
      <c r="I163" s="211" t="s">
        <v>1095</v>
      </c>
      <c r="J163" s="210" t="s">
        <v>98</v>
      </c>
      <c r="K163" s="202" t="s">
        <v>636</v>
      </c>
      <c r="L163" s="199" t="s">
        <v>441</v>
      </c>
      <c r="M163" s="545">
        <v>0.12</v>
      </c>
      <c r="N163" s="545">
        <v>0.28000000000000003</v>
      </c>
      <c r="O163" s="303" t="s">
        <v>1042</v>
      </c>
      <c r="P163" s="485">
        <f>P162+'7. Надбавки'!$C$6</f>
        <v>1480</v>
      </c>
      <c r="Q163" s="471">
        <f t="shared" si="32"/>
        <v>1776</v>
      </c>
      <c r="R163" s="467">
        <f t="shared" si="33"/>
        <v>213.12</v>
      </c>
      <c r="S163" s="398">
        <f t="shared" si="34"/>
        <v>8880</v>
      </c>
      <c r="T163" s="107"/>
      <c r="U163" s="121">
        <f t="shared" si="35"/>
        <v>0</v>
      </c>
      <c r="V163" s="783">
        <f t="shared" si="27"/>
        <v>0</v>
      </c>
      <c r="W163" s="784">
        <f t="shared" si="28"/>
        <v>0</v>
      </c>
      <c r="X163" s="196"/>
      <c r="Y163" s="198"/>
      <c r="Z163" s="197">
        <v>60</v>
      </c>
      <c r="AA163" s="197">
        <v>477.3</v>
      </c>
      <c r="AB163" s="196">
        <v>1980</v>
      </c>
      <c r="AC163" s="1154"/>
      <c r="AF163" s="207"/>
      <c r="AG163" s="208"/>
      <c r="AH163" s="207"/>
      <c r="AI163" s="12"/>
    </row>
    <row r="164" spans="1:35" ht="35.1" customHeight="1">
      <c r="A164" s="206" t="s">
        <v>133</v>
      </c>
      <c r="B164" s="215" t="s">
        <v>106</v>
      </c>
      <c r="C164" s="203" t="s">
        <v>1040</v>
      </c>
      <c r="D164" s="212" t="s">
        <v>1085</v>
      </c>
      <c r="E164" s="212" t="s">
        <v>1056</v>
      </c>
      <c r="F164" s="212" t="s">
        <v>1028</v>
      </c>
      <c r="G164" s="203">
        <v>2</v>
      </c>
      <c r="H164" s="211">
        <v>1</v>
      </c>
      <c r="I164" s="211" t="s">
        <v>1095</v>
      </c>
      <c r="J164" s="210" t="s">
        <v>826</v>
      </c>
      <c r="K164" s="202" t="s">
        <v>636</v>
      </c>
      <c r="L164" s="199" t="s">
        <v>441</v>
      </c>
      <c r="M164" s="545">
        <v>0.12</v>
      </c>
      <c r="N164" s="545">
        <v>0.28000000000000003</v>
      </c>
      <c r="O164" s="303" t="s">
        <v>1042</v>
      </c>
      <c r="P164" s="485">
        <f>VLOOKUP($A164,'Изменение прайс-листа'!$A$2:$E$798,4,FALSE)</f>
        <v>1904</v>
      </c>
      <c r="Q164" s="471">
        <f t="shared" si="32"/>
        <v>2284.7999999999997</v>
      </c>
      <c r="R164" s="467">
        <f t="shared" si="33"/>
        <v>274.17599999999993</v>
      </c>
      <c r="S164" s="398">
        <f t="shared" si="34"/>
        <v>5711.9999999999991</v>
      </c>
      <c r="T164" s="107"/>
      <c r="U164" s="121">
        <f t="shared" si="35"/>
        <v>0</v>
      </c>
      <c r="V164" s="783">
        <f t="shared" si="27"/>
        <v>0</v>
      </c>
      <c r="W164" s="784">
        <f t="shared" si="28"/>
        <v>0</v>
      </c>
      <c r="X164" s="196"/>
      <c r="Y164" s="198"/>
      <c r="Z164" s="197">
        <v>72</v>
      </c>
      <c r="AA164" s="197">
        <v>286.38</v>
      </c>
      <c r="AB164" s="196">
        <v>2376</v>
      </c>
      <c r="AC164" s="1154"/>
      <c r="AF164" s="207"/>
      <c r="AG164" s="208"/>
      <c r="AH164" s="207"/>
      <c r="AI164" s="12"/>
    </row>
    <row r="165" spans="1:35" ht="30" customHeight="1">
      <c r="A165" s="206" t="s">
        <v>134</v>
      </c>
      <c r="B165" s="215" t="s">
        <v>108</v>
      </c>
      <c r="C165" s="203" t="s">
        <v>1040</v>
      </c>
      <c r="D165" s="212" t="s">
        <v>1085</v>
      </c>
      <c r="E165" s="212" t="s">
        <v>1056</v>
      </c>
      <c r="F165" s="212" t="s">
        <v>1028</v>
      </c>
      <c r="G165" s="203">
        <v>2</v>
      </c>
      <c r="H165" s="211">
        <v>1</v>
      </c>
      <c r="I165" s="211" t="s">
        <v>1095</v>
      </c>
      <c r="J165" s="210" t="s">
        <v>826</v>
      </c>
      <c r="K165" s="202" t="s">
        <v>636</v>
      </c>
      <c r="L165" s="199" t="s">
        <v>441</v>
      </c>
      <c r="M165" s="545">
        <v>0.12</v>
      </c>
      <c r="N165" s="545">
        <v>0.28000000000000003</v>
      </c>
      <c r="O165" s="303" t="s">
        <v>1042</v>
      </c>
      <c r="P165" s="485">
        <f>P164+'7. Надбавки'!$C$6</f>
        <v>1978</v>
      </c>
      <c r="Q165" s="471">
        <f t="shared" si="32"/>
        <v>2373.6</v>
      </c>
      <c r="R165" s="467">
        <f t="shared" si="33"/>
        <v>284.83199999999999</v>
      </c>
      <c r="S165" s="398">
        <f t="shared" si="34"/>
        <v>5934</v>
      </c>
      <c r="T165" s="107"/>
      <c r="U165" s="121">
        <f t="shared" si="35"/>
        <v>0</v>
      </c>
      <c r="V165" s="783">
        <f t="shared" si="27"/>
        <v>0</v>
      </c>
      <c r="W165" s="784">
        <f t="shared" si="28"/>
        <v>0</v>
      </c>
      <c r="X165" s="196"/>
      <c r="Y165" s="198"/>
      <c r="Z165" s="197">
        <v>72</v>
      </c>
      <c r="AA165" s="197">
        <v>286.38</v>
      </c>
      <c r="AB165" s="196">
        <v>2376</v>
      </c>
      <c r="AC165" s="1155"/>
      <c r="AF165" s="207"/>
      <c r="AG165" s="208"/>
      <c r="AH165" s="207"/>
      <c r="AI165" s="12"/>
    </row>
    <row r="166" spans="1:35" ht="36">
      <c r="A166" s="220" t="s">
        <v>1101</v>
      </c>
      <c r="B166" s="219" t="s">
        <v>1102</v>
      </c>
      <c r="C166" s="214" t="s">
        <v>1040</v>
      </c>
      <c r="D166" s="213" t="s">
        <v>1085</v>
      </c>
      <c r="E166" s="213" t="s">
        <v>1056</v>
      </c>
      <c r="F166" s="213" t="s">
        <v>1028</v>
      </c>
      <c r="G166" s="203">
        <v>1</v>
      </c>
      <c r="H166" s="211">
        <v>1</v>
      </c>
      <c r="I166" s="211" t="s">
        <v>1104</v>
      </c>
      <c r="J166" s="218" t="s">
        <v>478</v>
      </c>
      <c r="K166" s="217" t="s">
        <v>636</v>
      </c>
      <c r="L166" s="216" t="s">
        <v>441</v>
      </c>
      <c r="M166" s="541">
        <v>0.12</v>
      </c>
      <c r="N166" s="541">
        <v>0.28000000000000003</v>
      </c>
      <c r="O166" s="550" t="s">
        <v>1042</v>
      </c>
      <c r="P166" s="485">
        <f>VLOOKUP($A166,'Изменение прайс-листа'!$A$2:$E$798,4,FALSE)</f>
        <v>1194</v>
      </c>
      <c r="Q166" s="467">
        <f t="shared" si="29"/>
        <v>1432.8</v>
      </c>
      <c r="R166" s="467">
        <f t="shared" si="30"/>
        <v>171.93599999999998</v>
      </c>
      <c r="S166" s="398">
        <f t="shared" si="31"/>
        <v>21492</v>
      </c>
      <c r="T166" s="107"/>
      <c r="U166" s="121">
        <f t="shared" ref="U166:U169" si="36">T166*S166</f>
        <v>0</v>
      </c>
      <c r="V166" s="783">
        <f t="shared" si="27"/>
        <v>0</v>
      </c>
      <c r="W166" s="784">
        <f t="shared" si="28"/>
        <v>0</v>
      </c>
      <c r="X166" s="221"/>
      <c r="Y166" s="223"/>
      <c r="Z166" s="222">
        <v>24</v>
      </c>
      <c r="AA166" s="222">
        <v>559.43999999999994</v>
      </c>
      <c r="AB166" s="221">
        <v>768</v>
      </c>
      <c r="AC166" s="1177" t="s">
        <v>2018</v>
      </c>
      <c r="AF166" s="207"/>
      <c r="AG166" s="208"/>
      <c r="AH166" s="207"/>
      <c r="AI166" s="12"/>
    </row>
    <row r="167" spans="1:35" ht="45" customHeight="1">
      <c r="A167" s="220" t="s">
        <v>1150</v>
      </c>
      <c r="B167" s="219" t="s">
        <v>1103</v>
      </c>
      <c r="C167" s="214" t="s">
        <v>1040</v>
      </c>
      <c r="D167" s="213" t="s">
        <v>1085</v>
      </c>
      <c r="E167" s="213" t="s">
        <v>1056</v>
      </c>
      <c r="F167" s="213" t="s">
        <v>1028</v>
      </c>
      <c r="G167" s="203">
        <v>1</v>
      </c>
      <c r="H167" s="211">
        <v>1</v>
      </c>
      <c r="I167" s="211" t="s">
        <v>1104</v>
      </c>
      <c r="J167" s="218" t="s">
        <v>478</v>
      </c>
      <c r="K167" s="217" t="s">
        <v>636</v>
      </c>
      <c r="L167" s="216" t="s">
        <v>441</v>
      </c>
      <c r="M167" s="541">
        <v>0.12</v>
      </c>
      <c r="N167" s="541">
        <v>0.28000000000000003</v>
      </c>
      <c r="O167" s="550" t="s">
        <v>1042</v>
      </c>
      <c r="P167" s="485">
        <f>P166+'7. Надбавки'!$C$6</f>
        <v>1268</v>
      </c>
      <c r="Q167" s="467">
        <f t="shared" si="29"/>
        <v>1521.6</v>
      </c>
      <c r="R167" s="467">
        <f t="shared" si="30"/>
        <v>182.59199999999998</v>
      </c>
      <c r="S167" s="398">
        <f t="shared" si="31"/>
        <v>22824</v>
      </c>
      <c r="T167" s="107"/>
      <c r="U167" s="121">
        <f t="shared" si="36"/>
        <v>0</v>
      </c>
      <c r="V167" s="783">
        <f t="shared" si="27"/>
        <v>0</v>
      </c>
      <c r="W167" s="784">
        <f t="shared" si="28"/>
        <v>0</v>
      </c>
      <c r="X167" s="221"/>
      <c r="Y167" s="223"/>
      <c r="Z167" s="222">
        <v>24</v>
      </c>
      <c r="AA167" s="222">
        <v>559.43999999999994</v>
      </c>
      <c r="AB167" s="221">
        <v>768</v>
      </c>
      <c r="AC167" s="1138"/>
      <c r="AF167" s="207"/>
      <c r="AG167" s="208"/>
      <c r="AH167" s="207"/>
      <c r="AI167" s="12"/>
    </row>
    <row r="168" spans="1:35" ht="45" customHeight="1">
      <c r="A168" s="220" t="s">
        <v>1149</v>
      </c>
      <c r="B168" s="219" t="s">
        <v>1102</v>
      </c>
      <c r="C168" s="214" t="s">
        <v>1040</v>
      </c>
      <c r="D168" s="213" t="s">
        <v>1085</v>
      </c>
      <c r="E168" s="213" t="s">
        <v>1056</v>
      </c>
      <c r="F168" s="213" t="s">
        <v>1028</v>
      </c>
      <c r="G168" s="203">
        <v>1</v>
      </c>
      <c r="H168" s="211">
        <v>1</v>
      </c>
      <c r="I168" s="211" t="s">
        <v>1104</v>
      </c>
      <c r="J168" s="218" t="s">
        <v>98</v>
      </c>
      <c r="K168" s="217" t="s">
        <v>636</v>
      </c>
      <c r="L168" s="216" t="s">
        <v>441</v>
      </c>
      <c r="M168" s="541">
        <v>0.12</v>
      </c>
      <c r="N168" s="541">
        <v>0.28000000000000003</v>
      </c>
      <c r="O168" s="550" t="s">
        <v>1042</v>
      </c>
      <c r="P168" s="485">
        <f>VLOOKUP($A168,'Изменение прайс-листа'!$A$2:$E$798,4,FALSE)</f>
        <v>1426</v>
      </c>
      <c r="Q168" s="467">
        <f t="shared" si="29"/>
        <v>1711.2</v>
      </c>
      <c r="R168" s="467">
        <f t="shared" si="30"/>
        <v>205.34399999999999</v>
      </c>
      <c r="S168" s="398">
        <f t="shared" si="31"/>
        <v>8556</v>
      </c>
      <c r="T168" s="107"/>
      <c r="U168" s="121">
        <f t="shared" si="36"/>
        <v>0</v>
      </c>
      <c r="V168" s="783">
        <f t="shared" si="27"/>
        <v>0</v>
      </c>
      <c r="W168" s="784">
        <f t="shared" si="28"/>
        <v>0</v>
      </c>
      <c r="X168" s="221"/>
      <c r="Y168" s="223"/>
      <c r="Z168" s="222">
        <v>60</v>
      </c>
      <c r="AA168" s="222">
        <v>466.2</v>
      </c>
      <c r="AB168" s="221">
        <v>1980</v>
      </c>
      <c r="AC168" s="1138"/>
      <c r="AF168" s="207"/>
      <c r="AG168" s="208"/>
      <c r="AH168" s="207"/>
      <c r="AI168" s="12"/>
    </row>
    <row r="169" spans="1:35" ht="36">
      <c r="A169" s="220" t="s">
        <v>1151</v>
      </c>
      <c r="B169" s="219" t="s">
        <v>1103</v>
      </c>
      <c r="C169" s="214" t="s">
        <v>1040</v>
      </c>
      <c r="D169" s="213" t="s">
        <v>1085</v>
      </c>
      <c r="E169" s="213" t="s">
        <v>1056</v>
      </c>
      <c r="F169" s="213" t="s">
        <v>1028</v>
      </c>
      <c r="G169" s="203">
        <v>1</v>
      </c>
      <c r="H169" s="211">
        <v>1</v>
      </c>
      <c r="I169" s="211" t="s">
        <v>1104</v>
      </c>
      <c r="J169" s="218" t="s">
        <v>98</v>
      </c>
      <c r="K169" s="217" t="s">
        <v>636</v>
      </c>
      <c r="L169" s="216" t="s">
        <v>441</v>
      </c>
      <c r="M169" s="541">
        <v>0.12</v>
      </c>
      <c r="N169" s="541">
        <v>0.28000000000000003</v>
      </c>
      <c r="O169" s="550" t="s">
        <v>1042</v>
      </c>
      <c r="P169" s="485">
        <f>P168+'7. Надбавки'!$C$6</f>
        <v>1500</v>
      </c>
      <c r="Q169" s="467">
        <f t="shared" si="29"/>
        <v>1800</v>
      </c>
      <c r="R169" s="467">
        <f t="shared" si="30"/>
        <v>216</v>
      </c>
      <c r="S169" s="398">
        <f t="shared" si="31"/>
        <v>9000</v>
      </c>
      <c r="T169" s="107"/>
      <c r="U169" s="121">
        <f t="shared" si="36"/>
        <v>0</v>
      </c>
      <c r="V169" s="783">
        <f t="shared" si="27"/>
        <v>0</v>
      </c>
      <c r="W169" s="784">
        <f t="shared" si="28"/>
        <v>0</v>
      </c>
      <c r="X169" s="221"/>
      <c r="Y169" s="223"/>
      <c r="Z169" s="222">
        <v>60</v>
      </c>
      <c r="AA169" s="222">
        <v>466.2</v>
      </c>
      <c r="AB169" s="221">
        <v>1980</v>
      </c>
      <c r="AC169" s="1139"/>
      <c r="AF169" s="207"/>
      <c r="AG169" s="208"/>
      <c r="AH169" s="207"/>
      <c r="AI169" s="12"/>
    </row>
    <row r="170" spans="1:35" ht="62.4">
      <c r="A170" s="206" t="s">
        <v>341</v>
      </c>
      <c r="B170" s="215" t="s">
        <v>385</v>
      </c>
      <c r="C170" s="203" t="s">
        <v>1040</v>
      </c>
      <c r="D170" s="212" t="s">
        <v>1085</v>
      </c>
      <c r="E170" s="212" t="s">
        <v>1056</v>
      </c>
      <c r="F170" s="212" t="s">
        <v>1066</v>
      </c>
      <c r="G170" s="203">
        <v>3</v>
      </c>
      <c r="H170" s="211">
        <v>3</v>
      </c>
      <c r="I170" s="211" t="s">
        <v>1104</v>
      </c>
      <c r="J170" s="210" t="s">
        <v>633</v>
      </c>
      <c r="K170" s="202" t="s">
        <v>447</v>
      </c>
      <c r="L170" s="199" t="s">
        <v>441</v>
      </c>
      <c r="M170" s="545">
        <v>0.2</v>
      </c>
      <c r="N170" s="545">
        <v>0.6</v>
      </c>
      <c r="O170" s="303" t="s">
        <v>1038</v>
      </c>
      <c r="P170" s="485">
        <f>VLOOKUP($A170,'Изменение прайс-листа'!$A$2:$E$798,4,FALSE)</f>
        <v>540</v>
      </c>
      <c r="Q170" s="471">
        <f t="shared" ref="Q170:Q195" si="37">P170*1.2</f>
        <v>648</v>
      </c>
      <c r="R170" s="467">
        <f t="shared" ref="R170:R195" si="38">Q170*M170</f>
        <v>129.6</v>
      </c>
      <c r="S170" s="398">
        <f t="shared" ref="S170:S195" si="39">Q170*J170</f>
        <v>12960</v>
      </c>
      <c r="T170" s="107"/>
      <c r="U170" s="121">
        <f t="shared" ref="U170:U196" si="40">T170*S170</f>
        <v>0</v>
      </c>
      <c r="V170" s="783">
        <f t="shared" si="27"/>
        <v>0</v>
      </c>
      <c r="W170" s="784">
        <f t="shared" si="28"/>
        <v>0</v>
      </c>
      <c r="X170" s="196"/>
      <c r="Y170" s="198"/>
      <c r="Z170" s="197">
        <v>24</v>
      </c>
      <c r="AA170" s="197">
        <v>495.84000000000003</v>
      </c>
      <c r="AB170" s="196">
        <v>792</v>
      </c>
      <c r="AC170" s="243" t="s">
        <v>8</v>
      </c>
      <c r="AF170" s="207"/>
      <c r="AG170" s="208"/>
      <c r="AH170" s="207"/>
      <c r="AI170" s="12"/>
    </row>
    <row r="171" spans="1:35" ht="75" customHeight="1">
      <c r="A171" s="439" t="s">
        <v>144</v>
      </c>
      <c r="B171" s="242" t="s">
        <v>799</v>
      </c>
      <c r="C171" s="203" t="s">
        <v>1040</v>
      </c>
      <c r="D171" s="212" t="s">
        <v>1085</v>
      </c>
      <c r="E171" s="212" t="s">
        <v>1056</v>
      </c>
      <c r="F171" s="212" t="s">
        <v>1071</v>
      </c>
      <c r="G171" s="211">
        <v>1</v>
      </c>
      <c r="H171" s="211">
        <v>2</v>
      </c>
      <c r="I171" s="211" t="s">
        <v>1097</v>
      </c>
      <c r="J171" s="241">
        <v>16.5</v>
      </c>
      <c r="K171" s="202" t="s">
        <v>447</v>
      </c>
      <c r="L171" s="199" t="s">
        <v>455</v>
      </c>
      <c r="M171" s="545">
        <v>0.15</v>
      </c>
      <c r="N171" s="545">
        <v>0.4</v>
      </c>
      <c r="O171" s="303" t="s">
        <v>1038</v>
      </c>
      <c r="P171" s="485">
        <f>VLOOKUP($A171,'Изменение прайс-листа'!$A$2:$E$798,4,FALSE)</f>
        <v>2236</v>
      </c>
      <c r="Q171" s="472">
        <f t="shared" si="37"/>
        <v>2683.2</v>
      </c>
      <c r="R171" s="473">
        <f t="shared" si="38"/>
        <v>402.47999999999996</v>
      </c>
      <c r="S171" s="451">
        <f t="shared" si="39"/>
        <v>44272.799999999996</v>
      </c>
      <c r="T171" s="107"/>
      <c r="U171" s="121">
        <f t="shared" si="40"/>
        <v>0</v>
      </c>
      <c r="V171" s="783">
        <f t="shared" si="27"/>
        <v>0</v>
      </c>
      <c r="W171" s="784">
        <f t="shared" si="28"/>
        <v>0</v>
      </c>
      <c r="X171" s="224" t="s">
        <v>1034</v>
      </c>
      <c r="Y171" s="224" t="s">
        <v>1034</v>
      </c>
      <c r="Z171" s="222">
        <v>24</v>
      </c>
      <c r="AA171" s="222">
        <v>420.55200000000002</v>
      </c>
      <c r="AB171" s="221">
        <v>792</v>
      </c>
      <c r="AC171" s="1153" t="s">
        <v>1997</v>
      </c>
      <c r="AF171" s="207"/>
      <c r="AG171" s="208"/>
      <c r="AH171" s="207"/>
      <c r="AI171" s="12"/>
    </row>
    <row r="172" spans="1:35" s="229" customFormat="1" ht="75" customHeight="1">
      <c r="A172" s="439" t="s">
        <v>145</v>
      </c>
      <c r="B172" s="242" t="s">
        <v>798</v>
      </c>
      <c r="C172" s="203" t="s">
        <v>1040</v>
      </c>
      <c r="D172" s="212" t="s">
        <v>1085</v>
      </c>
      <c r="E172" s="212" t="s">
        <v>1056</v>
      </c>
      <c r="F172" s="212" t="s">
        <v>1071</v>
      </c>
      <c r="G172" s="211">
        <v>1</v>
      </c>
      <c r="H172" s="211">
        <v>2</v>
      </c>
      <c r="I172" s="211" t="s">
        <v>1097</v>
      </c>
      <c r="J172" s="241">
        <v>16.5</v>
      </c>
      <c r="K172" s="202" t="s">
        <v>447</v>
      </c>
      <c r="L172" s="199" t="s">
        <v>455</v>
      </c>
      <c r="M172" s="545">
        <v>0.15</v>
      </c>
      <c r="N172" s="545">
        <v>0.4</v>
      </c>
      <c r="O172" s="303" t="s">
        <v>1038</v>
      </c>
      <c r="P172" s="485">
        <f>P171+'7. Надбавки'!C5</f>
        <v>2282</v>
      </c>
      <c r="Q172" s="472">
        <f t="shared" si="37"/>
        <v>2738.4</v>
      </c>
      <c r="R172" s="473">
        <f t="shared" si="38"/>
        <v>410.76</v>
      </c>
      <c r="S172" s="451">
        <f t="shared" si="39"/>
        <v>45183.6</v>
      </c>
      <c r="T172" s="107"/>
      <c r="U172" s="121">
        <f t="shared" si="40"/>
        <v>0</v>
      </c>
      <c r="V172" s="783">
        <f t="shared" si="27"/>
        <v>0</v>
      </c>
      <c r="W172" s="784">
        <f t="shared" si="28"/>
        <v>0</v>
      </c>
      <c r="X172" s="196"/>
      <c r="Y172" s="198"/>
      <c r="Z172" s="197">
        <v>24</v>
      </c>
      <c r="AA172" s="222">
        <v>420.55200000000002</v>
      </c>
      <c r="AB172" s="221">
        <v>792</v>
      </c>
      <c r="AC172" s="1155"/>
      <c r="AD172" s="168"/>
      <c r="AF172" s="207"/>
      <c r="AG172" s="208"/>
      <c r="AH172" s="207"/>
      <c r="AI172" s="12"/>
    </row>
    <row r="173" spans="1:35" ht="65.099999999999994" customHeight="1">
      <c r="A173" s="206" t="s">
        <v>371</v>
      </c>
      <c r="B173" s="215" t="s">
        <v>425</v>
      </c>
      <c r="C173" s="203" t="s">
        <v>1040</v>
      </c>
      <c r="D173" s="212" t="s">
        <v>1085</v>
      </c>
      <c r="E173" s="212" t="s">
        <v>1105</v>
      </c>
      <c r="F173" s="212" t="s">
        <v>1029</v>
      </c>
      <c r="G173" s="203">
        <v>2</v>
      </c>
      <c r="H173" s="211">
        <v>2</v>
      </c>
      <c r="I173" s="211" t="s">
        <v>1095</v>
      </c>
      <c r="J173" s="240">
        <v>12.5</v>
      </c>
      <c r="K173" s="202" t="s">
        <v>636</v>
      </c>
      <c r="L173" s="199" t="s">
        <v>441</v>
      </c>
      <c r="M173" s="545">
        <v>0.13</v>
      </c>
      <c r="N173" s="545">
        <v>0.3</v>
      </c>
      <c r="O173" s="303" t="s">
        <v>1042</v>
      </c>
      <c r="P173" s="485">
        <f>VLOOKUP($A173,'Изменение прайс-листа'!$A$2:$E$798,4,FALSE)</f>
        <v>4030</v>
      </c>
      <c r="Q173" s="471">
        <f t="shared" si="37"/>
        <v>4836</v>
      </c>
      <c r="R173" s="467">
        <f t="shared" si="38"/>
        <v>628.68000000000006</v>
      </c>
      <c r="S173" s="398">
        <f t="shared" si="39"/>
        <v>60450</v>
      </c>
      <c r="T173" s="107"/>
      <c r="U173" s="121">
        <f t="shared" si="40"/>
        <v>0</v>
      </c>
      <c r="V173" s="783">
        <f t="shared" si="27"/>
        <v>0</v>
      </c>
      <c r="W173" s="784">
        <f t="shared" si="28"/>
        <v>0</v>
      </c>
      <c r="X173" s="196"/>
      <c r="Y173" s="198"/>
      <c r="Z173" s="197">
        <v>24</v>
      </c>
      <c r="AA173" s="197">
        <v>452.70000000000005</v>
      </c>
      <c r="AB173" s="196">
        <v>792</v>
      </c>
      <c r="AC173" s="1172" t="s">
        <v>1106</v>
      </c>
      <c r="AF173" s="207"/>
      <c r="AG173" s="208"/>
      <c r="AH173" s="207"/>
      <c r="AI173" s="12"/>
    </row>
    <row r="174" spans="1:35" ht="65.099999999999994" customHeight="1">
      <c r="A174" s="206" t="s">
        <v>372</v>
      </c>
      <c r="B174" s="215" t="s">
        <v>628</v>
      </c>
      <c r="C174" s="203" t="s">
        <v>1040</v>
      </c>
      <c r="D174" s="212" t="s">
        <v>1085</v>
      </c>
      <c r="E174" s="212" t="s">
        <v>1105</v>
      </c>
      <c r="F174" s="212" t="s">
        <v>1029</v>
      </c>
      <c r="G174" s="203">
        <v>2</v>
      </c>
      <c r="H174" s="211">
        <v>2</v>
      </c>
      <c r="I174" s="211" t="s">
        <v>1095</v>
      </c>
      <c r="J174" s="240">
        <v>12.5</v>
      </c>
      <c r="K174" s="202" t="s">
        <v>636</v>
      </c>
      <c r="L174" s="199" t="s">
        <v>441</v>
      </c>
      <c r="M174" s="545">
        <v>0.13</v>
      </c>
      <c r="N174" s="545">
        <v>0.3</v>
      </c>
      <c r="O174" s="303" t="s">
        <v>1042</v>
      </c>
      <c r="P174" s="485">
        <f>P173+'7. Надбавки'!$C$6</f>
        <v>4104</v>
      </c>
      <c r="Q174" s="471">
        <f t="shared" si="37"/>
        <v>4924.8</v>
      </c>
      <c r="R174" s="467">
        <f t="shared" si="38"/>
        <v>640.22400000000005</v>
      </c>
      <c r="S174" s="398">
        <f t="shared" si="39"/>
        <v>61560</v>
      </c>
      <c r="T174" s="107"/>
      <c r="U174" s="121">
        <f t="shared" si="40"/>
        <v>0</v>
      </c>
      <c r="V174" s="783">
        <f t="shared" si="27"/>
        <v>0</v>
      </c>
      <c r="W174" s="784">
        <f t="shared" si="28"/>
        <v>0</v>
      </c>
      <c r="X174" s="196"/>
      <c r="Y174" s="198"/>
      <c r="Z174" s="197">
        <v>24</v>
      </c>
      <c r="AA174" s="197">
        <v>452.70000000000005</v>
      </c>
      <c r="AB174" s="196">
        <v>792</v>
      </c>
      <c r="AC174" s="1178"/>
      <c r="AF174" s="207"/>
      <c r="AG174" s="208"/>
      <c r="AH174" s="207"/>
      <c r="AI174" s="12"/>
    </row>
    <row r="175" spans="1:35" ht="38.1" customHeight="1">
      <c r="A175" s="206" t="s">
        <v>227</v>
      </c>
      <c r="B175" s="215" t="s">
        <v>426</v>
      </c>
      <c r="C175" s="203" t="s">
        <v>1040</v>
      </c>
      <c r="D175" s="212" t="s">
        <v>1085</v>
      </c>
      <c r="E175" s="212" t="s">
        <v>1105</v>
      </c>
      <c r="F175" s="212" t="s">
        <v>1026</v>
      </c>
      <c r="G175" s="203">
        <v>1</v>
      </c>
      <c r="H175" s="211">
        <v>2</v>
      </c>
      <c r="I175" s="211" t="s">
        <v>1095</v>
      </c>
      <c r="J175" s="210">
        <v>15</v>
      </c>
      <c r="K175" s="202" t="s">
        <v>636</v>
      </c>
      <c r="L175" s="199" t="s">
        <v>441</v>
      </c>
      <c r="M175" s="545">
        <v>0.13</v>
      </c>
      <c r="N175" s="545">
        <v>0.3</v>
      </c>
      <c r="O175" s="303" t="s">
        <v>1042</v>
      </c>
      <c r="P175" s="485">
        <f>VLOOKUP($A175,'Изменение прайс-листа'!$A$2:$E$798,4,FALSE)</f>
        <v>2002</v>
      </c>
      <c r="Q175" s="471">
        <f t="shared" si="37"/>
        <v>2402.4</v>
      </c>
      <c r="R175" s="467">
        <f t="shared" si="38"/>
        <v>312.31200000000001</v>
      </c>
      <c r="S175" s="398">
        <f t="shared" si="39"/>
        <v>36036</v>
      </c>
      <c r="T175" s="107"/>
      <c r="U175" s="121">
        <f t="shared" si="40"/>
        <v>0</v>
      </c>
      <c r="V175" s="783">
        <f t="shared" si="27"/>
        <v>0</v>
      </c>
      <c r="W175" s="784">
        <f t="shared" si="28"/>
        <v>0</v>
      </c>
      <c r="X175" s="196"/>
      <c r="Y175" s="198"/>
      <c r="Z175" s="197">
        <v>24</v>
      </c>
      <c r="AA175" s="197">
        <v>476.64</v>
      </c>
      <c r="AB175" s="196">
        <v>792</v>
      </c>
      <c r="AC175" s="1153" t="s">
        <v>573</v>
      </c>
      <c r="AF175" s="207"/>
      <c r="AG175" s="208"/>
      <c r="AH175" s="207"/>
      <c r="AI175" s="12"/>
    </row>
    <row r="176" spans="1:35" ht="38.1" customHeight="1">
      <c r="A176" s="206" t="s">
        <v>228</v>
      </c>
      <c r="B176" s="215" t="s">
        <v>704</v>
      </c>
      <c r="C176" s="203" t="s">
        <v>1040</v>
      </c>
      <c r="D176" s="212" t="s">
        <v>1085</v>
      </c>
      <c r="E176" s="212" t="s">
        <v>1105</v>
      </c>
      <c r="F176" s="212" t="s">
        <v>1026</v>
      </c>
      <c r="G176" s="203">
        <v>1</v>
      </c>
      <c r="H176" s="211">
        <v>2</v>
      </c>
      <c r="I176" s="211" t="s">
        <v>1095</v>
      </c>
      <c r="J176" s="210" t="s">
        <v>478</v>
      </c>
      <c r="K176" s="202" t="s">
        <v>636</v>
      </c>
      <c r="L176" s="199" t="s">
        <v>441</v>
      </c>
      <c r="M176" s="545">
        <v>0.13</v>
      </c>
      <c r="N176" s="545">
        <v>0.3</v>
      </c>
      <c r="O176" s="303" t="s">
        <v>1042</v>
      </c>
      <c r="P176" s="485">
        <f>P175+'7. Надбавки'!$C$6</f>
        <v>2076</v>
      </c>
      <c r="Q176" s="471">
        <f t="shared" si="37"/>
        <v>2491.1999999999998</v>
      </c>
      <c r="R176" s="467">
        <f t="shared" si="38"/>
        <v>323.85599999999999</v>
      </c>
      <c r="S176" s="398">
        <f t="shared" si="39"/>
        <v>37368</v>
      </c>
      <c r="T176" s="107"/>
      <c r="U176" s="121">
        <f t="shared" si="40"/>
        <v>0</v>
      </c>
      <c r="V176" s="783">
        <f t="shared" si="27"/>
        <v>0</v>
      </c>
      <c r="W176" s="784">
        <f t="shared" si="28"/>
        <v>0</v>
      </c>
      <c r="X176" s="196"/>
      <c r="Y176" s="198"/>
      <c r="Z176" s="197">
        <v>24</v>
      </c>
      <c r="AA176" s="197">
        <v>476.64</v>
      </c>
      <c r="AB176" s="196">
        <v>792</v>
      </c>
      <c r="AC176" s="1154"/>
      <c r="AF176" s="207"/>
      <c r="AG176" s="208"/>
      <c r="AH176" s="207"/>
      <c r="AI176" s="12"/>
    </row>
    <row r="177" spans="1:36" ht="38.1" customHeight="1">
      <c r="A177" s="206" t="s">
        <v>502</v>
      </c>
      <c r="B177" s="215" t="s">
        <v>426</v>
      </c>
      <c r="C177" s="203" t="s">
        <v>1040</v>
      </c>
      <c r="D177" s="212" t="s">
        <v>1085</v>
      </c>
      <c r="E177" s="212" t="s">
        <v>1105</v>
      </c>
      <c r="F177" s="212" t="s">
        <v>1026</v>
      </c>
      <c r="G177" s="203">
        <v>1</v>
      </c>
      <c r="H177" s="211">
        <v>2</v>
      </c>
      <c r="I177" s="211" t="s">
        <v>1095</v>
      </c>
      <c r="J177" s="210" t="s">
        <v>98</v>
      </c>
      <c r="K177" s="202" t="s">
        <v>636</v>
      </c>
      <c r="L177" s="199" t="s">
        <v>441</v>
      </c>
      <c r="M177" s="545">
        <v>0.13</v>
      </c>
      <c r="N177" s="545">
        <v>0.3</v>
      </c>
      <c r="O177" s="303" t="s">
        <v>1042</v>
      </c>
      <c r="P177" s="485">
        <f>VLOOKUP($A177,'Изменение прайс-листа'!$A$2:$E$798,4,FALSE)</f>
        <v>2312</v>
      </c>
      <c r="Q177" s="471">
        <f t="shared" si="37"/>
        <v>2774.4</v>
      </c>
      <c r="R177" s="467">
        <f t="shared" si="38"/>
        <v>360.67200000000003</v>
      </c>
      <c r="S177" s="398">
        <f t="shared" si="39"/>
        <v>13872</v>
      </c>
      <c r="T177" s="107"/>
      <c r="U177" s="121">
        <f t="shared" si="40"/>
        <v>0</v>
      </c>
      <c r="V177" s="783">
        <f t="shared" si="27"/>
        <v>0</v>
      </c>
      <c r="W177" s="784">
        <f t="shared" si="28"/>
        <v>0</v>
      </c>
      <c r="X177" s="196"/>
      <c r="Y177" s="198"/>
      <c r="Z177" s="197">
        <v>60</v>
      </c>
      <c r="AA177" s="197">
        <v>399.3</v>
      </c>
      <c r="AB177" s="196">
        <v>1980</v>
      </c>
      <c r="AC177" s="1154"/>
      <c r="AF177" s="207"/>
      <c r="AG177" s="208"/>
      <c r="AH177" s="207"/>
      <c r="AI177" s="12"/>
    </row>
    <row r="178" spans="1:36" ht="38.1" customHeight="1">
      <c r="A178" s="206" t="s">
        <v>777</v>
      </c>
      <c r="B178" s="215" t="s">
        <v>704</v>
      </c>
      <c r="C178" s="203" t="s">
        <v>1040</v>
      </c>
      <c r="D178" s="212" t="s">
        <v>1085</v>
      </c>
      <c r="E178" s="212" t="s">
        <v>1105</v>
      </c>
      <c r="F178" s="212" t="s">
        <v>1026</v>
      </c>
      <c r="G178" s="203">
        <v>1</v>
      </c>
      <c r="H178" s="211">
        <v>2</v>
      </c>
      <c r="I178" s="211" t="s">
        <v>1095</v>
      </c>
      <c r="J178" s="210">
        <v>5</v>
      </c>
      <c r="K178" s="202" t="s">
        <v>636</v>
      </c>
      <c r="L178" s="199" t="s">
        <v>441</v>
      </c>
      <c r="M178" s="545">
        <v>0.13</v>
      </c>
      <c r="N178" s="545">
        <v>0.3</v>
      </c>
      <c r="O178" s="303" t="s">
        <v>1042</v>
      </c>
      <c r="P178" s="485">
        <f>P177+'7. Надбавки'!$C$6</f>
        <v>2386</v>
      </c>
      <c r="Q178" s="471">
        <f t="shared" si="37"/>
        <v>2863.2</v>
      </c>
      <c r="R178" s="467">
        <f t="shared" si="38"/>
        <v>372.21600000000001</v>
      </c>
      <c r="S178" s="398">
        <f t="shared" si="39"/>
        <v>14316</v>
      </c>
      <c r="T178" s="107"/>
      <c r="U178" s="121">
        <f t="shared" si="40"/>
        <v>0</v>
      </c>
      <c r="V178" s="783">
        <f t="shared" si="27"/>
        <v>0</v>
      </c>
      <c r="W178" s="784">
        <f t="shared" si="28"/>
        <v>0</v>
      </c>
      <c r="X178" s="196"/>
      <c r="Y178" s="198"/>
      <c r="Z178" s="197">
        <v>60</v>
      </c>
      <c r="AA178" s="197">
        <v>399.3</v>
      </c>
      <c r="AB178" s="196">
        <v>1980</v>
      </c>
      <c r="AC178" s="1155"/>
      <c r="AF178" s="207"/>
      <c r="AG178" s="208"/>
      <c r="AH178" s="207"/>
      <c r="AI178" s="12"/>
    </row>
    <row r="179" spans="1:36" ht="38.1" customHeight="1">
      <c r="A179" s="220" t="s">
        <v>769</v>
      </c>
      <c r="B179" s="219" t="s">
        <v>1108</v>
      </c>
      <c r="C179" s="203" t="s">
        <v>1040</v>
      </c>
      <c r="D179" s="212" t="s">
        <v>1085</v>
      </c>
      <c r="E179" s="213" t="s">
        <v>1107</v>
      </c>
      <c r="F179" s="212" t="s">
        <v>1026</v>
      </c>
      <c r="G179" s="203" t="s">
        <v>1044</v>
      </c>
      <c r="H179" s="211" t="s">
        <v>1044</v>
      </c>
      <c r="I179" s="211" t="s">
        <v>1095</v>
      </c>
      <c r="J179" s="218">
        <v>21</v>
      </c>
      <c r="K179" s="217" t="s">
        <v>447</v>
      </c>
      <c r="L179" s="216" t="s">
        <v>441</v>
      </c>
      <c r="M179" s="541">
        <v>0.7</v>
      </c>
      <c r="N179" s="541">
        <v>0.9</v>
      </c>
      <c r="O179" s="550" t="s">
        <v>1038</v>
      </c>
      <c r="P179" s="485">
        <f>VLOOKUP($A179,'Изменение прайс-листа'!$A$2:$E$798,4,FALSE)</f>
        <v>610</v>
      </c>
      <c r="Q179" s="467">
        <f t="shared" si="37"/>
        <v>732</v>
      </c>
      <c r="R179" s="467">
        <f t="shared" si="38"/>
        <v>512.4</v>
      </c>
      <c r="S179" s="398">
        <f t="shared" si="39"/>
        <v>15372</v>
      </c>
      <c r="T179" s="107"/>
      <c r="U179" s="121">
        <f t="shared" si="40"/>
        <v>0</v>
      </c>
      <c r="V179" s="783">
        <f t="shared" si="27"/>
        <v>0</v>
      </c>
      <c r="W179" s="784">
        <f t="shared" si="28"/>
        <v>0</v>
      </c>
      <c r="X179" s="221"/>
      <c r="Y179" s="223"/>
      <c r="Z179" s="222">
        <v>24</v>
      </c>
      <c r="AA179" s="222">
        <v>520.12800000000004</v>
      </c>
      <c r="AB179" s="221">
        <v>792</v>
      </c>
      <c r="AC179" s="1179" t="s">
        <v>480</v>
      </c>
      <c r="AF179" s="207"/>
      <c r="AG179" s="208"/>
      <c r="AH179" s="207"/>
      <c r="AI179" s="12"/>
    </row>
    <row r="180" spans="1:36" s="229" customFormat="1" ht="38.1" customHeight="1">
      <c r="A180" s="220" t="s">
        <v>770</v>
      </c>
      <c r="B180" s="219" t="s">
        <v>1109</v>
      </c>
      <c r="C180" s="203" t="s">
        <v>1040</v>
      </c>
      <c r="D180" s="212" t="s">
        <v>1085</v>
      </c>
      <c r="E180" s="213" t="s">
        <v>1107</v>
      </c>
      <c r="F180" s="212" t="s">
        <v>1026</v>
      </c>
      <c r="G180" s="203" t="s">
        <v>1044</v>
      </c>
      <c r="H180" s="211" t="s">
        <v>1044</v>
      </c>
      <c r="I180" s="211" t="s">
        <v>1095</v>
      </c>
      <c r="J180" s="218">
        <v>21</v>
      </c>
      <c r="K180" s="217" t="s">
        <v>447</v>
      </c>
      <c r="L180" s="216" t="s">
        <v>441</v>
      </c>
      <c r="M180" s="541">
        <v>0.7</v>
      </c>
      <c r="N180" s="541">
        <v>0.9</v>
      </c>
      <c r="O180" s="550" t="s">
        <v>1038</v>
      </c>
      <c r="P180" s="485">
        <f>P179+'7. Надбавки'!$C$5</f>
        <v>656</v>
      </c>
      <c r="Q180" s="467">
        <f t="shared" si="37"/>
        <v>787.19999999999993</v>
      </c>
      <c r="R180" s="467">
        <f t="shared" si="38"/>
        <v>551.04</v>
      </c>
      <c r="S180" s="398">
        <f t="shared" si="39"/>
        <v>16531.199999999997</v>
      </c>
      <c r="T180" s="107"/>
      <c r="U180" s="121">
        <f t="shared" si="40"/>
        <v>0</v>
      </c>
      <c r="V180" s="783">
        <f t="shared" si="27"/>
        <v>0</v>
      </c>
      <c r="W180" s="784">
        <f t="shared" si="28"/>
        <v>0</v>
      </c>
      <c r="X180" s="221"/>
      <c r="Y180" s="223"/>
      <c r="Z180" s="222">
        <v>24</v>
      </c>
      <c r="AA180" s="222">
        <v>520.12800000000004</v>
      </c>
      <c r="AB180" s="221">
        <v>792</v>
      </c>
      <c r="AC180" s="1181"/>
      <c r="AD180" s="168"/>
      <c r="AF180" s="207"/>
      <c r="AG180" s="208"/>
      <c r="AH180" s="207"/>
      <c r="AI180" s="12"/>
    </row>
    <row r="181" spans="1:36" ht="38.1" customHeight="1">
      <c r="A181" s="220" t="s">
        <v>771</v>
      </c>
      <c r="B181" s="219" t="s">
        <v>1110</v>
      </c>
      <c r="C181" s="203" t="s">
        <v>1040</v>
      </c>
      <c r="D181" s="212" t="s">
        <v>1085</v>
      </c>
      <c r="E181" s="213" t="s">
        <v>1107</v>
      </c>
      <c r="F181" s="212" t="s">
        <v>1026</v>
      </c>
      <c r="G181" s="203" t="s">
        <v>1044</v>
      </c>
      <c r="H181" s="211" t="s">
        <v>1044</v>
      </c>
      <c r="I181" s="211" t="s">
        <v>1095</v>
      </c>
      <c r="J181" s="218">
        <v>21</v>
      </c>
      <c r="K181" s="217" t="s">
        <v>447</v>
      </c>
      <c r="L181" s="216" t="s">
        <v>441</v>
      </c>
      <c r="M181" s="541">
        <v>0.8</v>
      </c>
      <c r="N181" s="541">
        <v>1</v>
      </c>
      <c r="O181" s="550" t="s">
        <v>1038</v>
      </c>
      <c r="P181" s="485">
        <f>VLOOKUP($A181,'Изменение прайс-листа'!$A$2:$E$798,4,FALSE)</f>
        <v>610</v>
      </c>
      <c r="Q181" s="467">
        <f t="shared" si="37"/>
        <v>732</v>
      </c>
      <c r="R181" s="467">
        <f t="shared" si="38"/>
        <v>585.6</v>
      </c>
      <c r="S181" s="398">
        <f t="shared" si="39"/>
        <v>15372</v>
      </c>
      <c r="T181" s="107"/>
      <c r="U181" s="121">
        <f t="shared" si="40"/>
        <v>0</v>
      </c>
      <c r="V181" s="783">
        <f t="shared" si="27"/>
        <v>0</v>
      </c>
      <c r="W181" s="784">
        <f t="shared" si="28"/>
        <v>0</v>
      </c>
      <c r="X181" s="221"/>
      <c r="Y181" s="223"/>
      <c r="Z181" s="222">
        <v>24</v>
      </c>
      <c r="AA181" s="222">
        <v>520.12800000000004</v>
      </c>
      <c r="AB181" s="221">
        <v>792</v>
      </c>
      <c r="AC181" s="1179" t="s">
        <v>50</v>
      </c>
      <c r="AF181" s="207"/>
      <c r="AG181" s="208"/>
      <c r="AH181" s="207"/>
      <c r="AI181" s="12"/>
    </row>
    <row r="182" spans="1:36" ht="38.1" customHeight="1">
      <c r="A182" s="220" t="s">
        <v>772</v>
      </c>
      <c r="B182" s="219" t="s">
        <v>1111</v>
      </c>
      <c r="C182" s="203" t="s">
        <v>1040</v>
      </c>
      <c r="D182" s="212" t="s">
        <v>1085</v>
      </c>
      <c r="E182" s="213" t="s">
        <v>1107</v>
      </c>
      <c r="F182" s="212" t="s">
        <v>1026</v>
      </c>
      <c r="G182" s="203" t="s">
        <v>1044</v>
      </c>
      <c r="H182" s="211" t="s">
        <v>1044</v>
      </c>
      <c r="I182" s="211" t="s">
        <v>1095</v>
      </c>
      <c r="J182" s="218">
        <v>21</v>
      </c>
      <c r="K182" s="217" t="s">
        <v>447</v>
      </c>
      <c r="L182" s="216" t="s">
        <v>441</v>
      </c>
      <c r="M182" s="541">
        <v>0.8</v>
      </c>
      <c r="N182" s="541">
        <v>1</v>
      </c>
      <c r="O182" s="550" t="s">
        <v>1038</v>
      </c>
      <c r="P182" s="485">
        <f>P181+'7. Надбавки'!$C$5</f>
        <v>656</v>
      </c>
      <c r="Q182" s="467">
        <f t="shared" si="37"/>
        <v>787.19999999999993</v>
      </c>
      <c r="R182" s="467">
        <f t="shared" si="38"/>
        <v>629.76</v>
      </c>
      <c r="S182" s="398">
        <f t="shared" si="39"/>
        <v>16531.199999999997</v>
      </c>
      <c r="T182" s="107"/>
      <c r="U182" s="121">
        <f t="shared" si="40"/>
        <v>0</v>
      </c>
      <c r="V182" s="783">
        <f t="shared" si="27"/>
        <v>0</v>
      </c>
      <c r="W182" s="784">
        <f t="shared" si="28"/>
        <v>0</v>
      </c>
      <c r="X182" s="221"/>
      <c r="Y182" s="223"/>
      <c r="Z182" s="222">
        <v>24</v>
      </c>
      <c r="AA182" s="222">
        <v>520.12800000000004</v>
      </c>
      <c r="AB182" s="221">
        <v>792</v>
      </c>
      <c r="AC182" s="1181"/>
      <c r="AF182" s="207"/>
      <c r="AG182" s="208"/>
      <c r="AH182" s="207"/>
      <c r="AI182" s="12"/>
    </row>
    <row r="183" spans="1:36" ht="38.1" customHeight="1">
      <c r="A183" s="220" t="s">
        <v>809</v>
      </c>
      <c r="B183" s="219" t="s">
        <v>369</v>
      </c>
      <c r="C183" s="203" t="s">
        <v>1040</v>
      </c>
      <c r="D183" s="212" t="s">
        <v>1085</v>
      </c>
      <c r="E183" s="213" t="s">
        <v>1107</v>
      </c>
      <c r="F183" s="212" t="s">
        <v>1026</v>
      </c>
      <c r="G183" s="203" t="s">
        <v>1044</v>
      </c>
      <c r="H183" s="211" t="s">
        <v>1044</v>
      </c>
      <c r="I183" s="211" t="s">
        <v>1095</v>
      </c>
      <c r="J183" s="218">
        <v>16</v>
      </c>
      <c r="K183" s="217" t="s">
        <v>447</v>
      </c>
      <c r="L183" s="216" t="s">
        <v>441</v>
      </c>
      <c r="M183" s="541">
        <v>0.8</v>
      </c>
      <c r="N183" s="541">
        <v>1</v>
      </c>
      <c r="O183" s="550" t="s">
        <v>1038</v>
      </c>
      <c r="P183" s="485">
        <f>VLOOKUP($A183,'Изменение прайс-листа'!$A$2:$E$798,4,FALSE)</f>
        <v>704</v>
      </c>
      <c r="Q183" s="467">
        <f t="shared" si="37"/>
        <v>844.8</v>
      </c>
      <c r="R183" s="467">
        <f t="shared" si="38"/>
        <v>675.84</v>
      </c>
      <c r="S183" s="398">
        <f t="shared" si="39"/>
        <v>13516.8</v>
      </c>
      <c r="T183" s="107"/>
      <c r="U183" s="121">
        <f t="shared" si="40"/>
        <v>0</v>
      </c>
      <c r="V183" s="783">
        <f t="shared" si="27"/>
        <v>0</v>
      </c>
      <c r="W183" s="784">
        <f t="shared" si="28"/>
        <v>0</v>
      </c>
      <c r="X183" s="221"/>
      <c r="Y183" s="223"/>
      <c r="Z183" s="222">
        <v>24</v>
      </c>
      <c r="AA183" s="222">
        <v>400.12800000000004</v>
      </c>
      <c r="AB183" s="221">
        <v>792</v>
      </c>
      <c r="AC183" s="227" t="s">
        <v>396</v>
      </c>
      <c r="AF183" s="207"/>
      <c r="AG183" s="208"/>
      <c r="AH183" s="207"/>
      <c r="AI183" s="12"/>
    </row>
    <row r="184" spans="1:36" ht="40.35" customHeight="1">
      <c r="A184" s="220" t="s">
        <v>773</v>
      </c>
      <c r="B184" s="219" t="s">
        <v>389</v>
      </c>
      <c r="C184" s="203" t="s">
        <v>1040</v>
      </c>
      <c r="D184" s="212" t="s">
        <v>1085</v>
      </c>
      <c r="E184" s="213" t="s">
        <v>1107</v>
      </c>
      <c r="F184" s="212" t="s">
        <v>1026</v>
      </c>
      <c r="G184" s="203" t="s">
        <v>1044</v>
      </c>
      <c r="H184" s="211" t="s">
        <v>1044</v>
      </c>
      <c r="I184" s="211" t="s">
        <v>1095</v>
      </c>
      <c r="J184" s="218">
        <v>20</v>
      </c>
      <c r="K184" s="217" t="s">
        <v>447</v>
      </c>
      <c r="L184" s="216" t="s">
        <v>441</v>
      </c>
      <c r="M184" s="541">
        <v>0.3</v>
      </c>
      <c r="N184" s="541">
        <v>1.5</v>
      </c>
      <c r="O184" s="550" t="s">
        <v>1038</v>
      </c>
      <c r="P184" s="485">
        <f>VLOOKUP($A184,'Изменение прайс-листа'!$A$2:$E$798,4,FALSE)</f>
        <v>800</v>
      </c>
      <c r="Q184" s="467">
        <f t="shared" si="37"/>
        <v>960</v>
      </c>
      <c r="R184" s="467">
        <f t="shared" si="38"/>
        <v>288</v>
      </c>
      <c r="S184" s="398">
        <f t="shared" si="39"/>
        <v>19200</v>
      </c>
      <c r="T184" s="107"/>
      <c r="U184" s="121">
        <f t="shared" si="40"/>
        <v>0</v>
      </c>
      <c r="V184" s="783">
        <f t="shared" si="27"/>
        <v>0</v>
      </c>
      <c r="W184" s="784">
        <f t="shared" si="28"/>
        <v>0</v>
      </c>
      <c r="X184" s="221"/>
      <c r="Y184" s="223"/>
      <c r="Z184" s="222">
        <v>24</v>
      </c>
      <c r="AA184" s="222">
        <v>495.84000000000003</v>
      </c>
      <c r="AB184" s="221">
        <v>792</v>
      </c>
      <c r="AC184" s="1137" t="s">
        <v>1653</v>
      </c>
      <c r="AF184" s="207"/>
      <c r="AG184" s="208"/>
      <c r="AH184" s="207"/>
      <c r="AI184" s="12"/>
    </row>
    <row r="185" spans="1:36" ht="40.35" customHeight="1">
      <c r="A185" s="220" t="s">
        <v>803</v>
      </c>
      <c r="B185" s="219" t="s">
        <v>390</v>
      </c>
      <c r="C185" s="203" t="s">
        <v>1040</v>
      </c>
      <c r="D185" s="212" t="s">
        <v>1085</v>
      </c>
      <c r="E185" s="213" t="s">
        <v>1107</v>
      </c>
      <c r="F185" s="212" t="s">
        <v>1026</v>
      </c>
      <c r="G185" s="203" t="s">
        <v>1044</v>
      </c>
      <c r="H185" s="211" t="s">
        <v>1044</v>
      </c>
      <c r="I185" s="211" t="s">
        <v>1095</v>
      </c>
      <c r="J185" s="218" t="s">
        <v>633</v>
      </c>
      <c r="K185" s="217" t="s">
        <v>447</v>
      </c>
      <c r="L185" s="216" t="s">
        <v>441</v>
      </c>
      <c r="M185" s="541">
        <v>0.3</v>
      </c>
      <c r="N185" s="541">
        <v>1.5</v>
      </c>
      <c r="O185" s="550" t="s">
        <v>1038</v>
      </c>
      <c r="P185" s="485">
        <f>P184+'7. Надбавки'!$C$5</f>
        <v>846</v>
      </c>
      <c r="Q185" s="467">
        <f t="shared" si="37"/>
        <v>1015.1999999999999</v>
      </c>
      <c r="R185" s="467">
        <f t="shared" si="38"/>
        <v>304.55999999999995</v>
      </c>
      <c r="S185" s="398">
        <f t="shared" si="39"/>
        <v>20304</v>
      </c>
      <c r="T185" s="107"/>
      <c r="U185" s="121">
        <f t="shared" si="40"/>
        <v>0</v>
      </c>
      <c r="V185" s="783">
        <f t="shared" si="27"/>
        <v>0</v>
      </c>
      <c r="W185" s="784">
        <f t="shared" si="28"/>
        <v>0</v>
      </c>
      <c r="X185" s="221"/>
      <c r="Y185" s="223"/>
      <c r="Z185" s="222">
        <v>24</v>
      </c>
      <c r="AA185" s="222">
        <v>495.84000000000003</v>
      </c>
      <c r="AB185" s="221">
        <v>792</v>
      </c>
      <c r="AC185" s="1138"/>
      <c r="AF185" s="207"/>
      <c r="AG185" s="208"/>
      <c r="AH185" s="207"/>
      <c r="AI185" s="12"/>
    </row>
    <row r="186" spans="1:36" ht="40.35" customHeight="1">
      <c r="A186" s="206" t="s">
        <v>824</v>
      </c>
      <c r="B186" s="215" t="s">
        <v>389</v>
      </c>
      <c r="C186" s="203" t="s">
        <v>1040</v>
      </c>
      <c r="D186" s="212" t="s">
        <v>1085</v>
      </c>
      <c r="E186" s="213" t="s">
        <v>1107</v>
      </c>
      <c r="F186" s="212" t="s">
        <v>1026</v>
      </c>
      <c r="G186" s="203" t="s">
        <v>1044</v>
      </c>
      <c r="H186" s="211" t="s">
        <v>1044</v>
      </c>
      <c r="I186" s="211" t="s">
        <v>1095</v>
      </c>
      <c r="J186" s="210" t="s">
        <v>170</v>
      </c>
      <c r="K186" s="202" t="s">
        <v>447</v>
      </c>
      <c r="L186" s="199" t="s">
        <v>441</v>
      </c>
      <c r="M186" s="541">
        <v>0.3</v>
      </c>
      <c r="N186" s="541">
        <v>1.5</v>
      </c>
      <c r="O186" s="303" t="s">
        <v>1038</v>
      </c>
      <c r="P186" s="485">
        <f>VLOOKUP($A186,'Изменение прайс-листа'!$A$2:$E$798,4,FALSE)</f>
        <v>1050</v>
      </c>
      <c r="Q186" s="467">
        <f t="shared" si="37"/>
        <v>1260</v>
      </c>
      <c r="R186" s="467">
        <f t="shared" si="38"/>
        <v>378</v>
      </c>
      <c r="S186" s="398">
        <f t="shared" si="39"/>
        <v>12600</v>
      </c>
      <c r="T186" s="107"/>
      <c r="U186" s="121">
        <f t="shared" si="40"/>
        <v>0</v>
      </c>
      <c r="V186" s="783">
        <f t="shared" si="27"/>
        <v>0</v>
      </c>
      <c r="W186" s="784">
        <f t="shared" si="28"/>
        <v>0</v>
      </c>
      <c r="X186" s="221"/>
      <c r="Y186" s="223"/>
      <c r="Z186" s="222">
        <v>27</v>
      </c>
      <c r="AA186" s="222">
        <v>282.42</v>
      </c>
      <c r="AB186" s="221">
        <v>792</v>
      </c>
      <c r="AC186" s="1138"/>
      <c r="AF186" s="207"/>
      <c r="AG186" s="208"/>
      <c r="AH186" s="207"/>
      <c r="AI186" s="12"/>
    </row>
    <row r="187" spans="1:36" ht="40.35" customHeight="1">
      <c r="A187" s="206" t="s">
        <v>825</v>
      </c>
      <c r="B187" s="215" t="s">
        <v>390</v>
      </c>
      <c r="C187" s="203" t="s">
        <v>1040</v>
      </c>
      <c r="D187" s="212" t="s">
        <v>1085</v>
      </c>
      <c r="E187" s="213" t="s">
        <v>1107</v>
      </c>
      <c r="F187" s="212" t="s">
        <v>1026</v>
      </c>
      <c r="G187" s="203" t="s">
        <v>1044</v>
      </c>
      <c r="H187" s="211" t="s">
        <v>1044</v>
      </c>
      <c r="I187" s="211" t="s">
        <v>1095</v>
      </c>
      <c r="J187" s="210" t="s">
        <v>170</v>
      </c>
      <c r="K187" s="202" t="s">
        <v>447</v>
      </c>
      <c r="L187" s="199" t="s">
        <v>441</v>
      </c>
      <c r="M187" s="541">
        <v>0.3</v>
      </c>
      <c r="N187" s="541">
        <v>1.5</v>
      </c>
      <c r="O187" s="303" t="s">
        <v>1038</v>
      </c>
      <c r="P187" s="485">
        <f>P186+'7. Надбавки'!$C$5</f>
        <v>1096</v>
      </c>
      <c r="Q187" s="467">
        <f t="shared" si="37"/>
        <v>1315.2</v>
      </c>
      <c r="R187" s="467">
        <f t="shared" si="38"/>
        <v>394.56</v>
      </c>
      <c r="S187" s="398">
        <f t="shared" si="39"/>
        <v>13152</v>
      </c>
      <c r="T187" s="107"/>
      <c r="U187" s="121">
        <f t="shared" si="40"/>
        <v>0</v>
      </c>
      <c r="V187" s="783">
        <f t="shared" si="27"/>
        <v>0</v>
      </c>
      <c r="W187" s="784">
        <f t="shared" si="28"/>
        <v>0</v>
      </c>
      <c r="X187" s="221"/>
      <c r="Y187" s="223"/>
      <c r="Z187" s="222">
        <v>27</v>
      </c>
      <c r="AA187" s="222">
        <v>282.42</v>
      </c>
      <c r="AB187" s="221">
        <v>792</v>
      </c>
      <c r="AC187" s="1139"/>
      <c r="AF187" s="207"/>
      <c r="AG187" s="208"/>
      <c r="AH187" s="207"/>
      <c r="AI187" s="12"/>
    </row>
    <row r="188" spans="1:36" s="238" customFormat="1" ht="40.35" customHeight="1">
      <c r="A188" s="220" t="s">
        <v>444</v>
      </c>
      <c r="B188" s="219" t="s">
        <v>162</v>
      </c>
      <c r="C188" s="203" t="s">
        <v>1040</v>
      </c>
      <c r="D188" s="212" t="s">
        <v>1085</v>
      </c>
      <c r="E188" s="213" t="s">
        <v>1107</v>
      </c>
      <c r="F188" s="212" t="s">
        <v>1026</v>
      </c>
      <c r="G188" s="203" t="s">
        <v>1044</v>
      </c>
      <c r="H188" s="211" t="s">
        <v>1044</v>
      </c>
      <c r="I188" s="211" t="s">
        <v>1095</v>
      </c>
      <c r="J188" s="218">
        <v>20</v>
      </c>
      <c r="K188" s="217" t="s">
        <v>447</v>
      </c>
      <c r="L188" s="216" t="s">
        <v>441</v>
      </c>
      <c r="M188" s="541">
        <v>0.4</v>
      </c>
      <c r="N188" s="541">
        <v>1.5</v>
      </c>
      <c r="O188" s="550" t="s">
        <v>1038</v>
      </c>
      <c r="P188" s="485">
        <f>VLOOKUP($A188,'Изменение прайс-листа'!$A$2:$E$798,4,FALSE)</f>
        <v>800</v>
      </c>
      <c r="Q188" s="467">
        <f t="shared" si="37"/>
        <v>960</v>
      </c>
      <c r="R188" s="467">
        <f t="shared" si="38"/>
        <v>384</v>
      </c>
      <c r="S188" s="398">
        <f t="shared" si="39"/>
        <v>19200</v>
      </c>
      <c r="T188" s="107"/>
      <c r="U188" s="121">
        <f t="shared" si="40"/>
        <v>0</v>
      </c>
      <c r="V188" s="783">
        <f t="shared" si="27"/>
        <v>0</v>
      </c>
      <c r="W188" s="784">
        <f t="shared" si="28"/>
        <v>0</v>
      </c>
      <c r="X188" s="221"/>
      <c r="Y188" s="223"/>
      <c r="Z188" s="222">
        <v>24</v>
      </c>
      <c r="AA188" s="222">
        <v>495.84000000000003</v>
      </c>
      <c r="AB188" s="221">
        <v>792</v>
      </c>
      <c r="AC188" s="1137" t="s">
        <v>574</v>
      </c>
      <c r="AD188" s="239"/>
      <c r="AF188" s="207"/>
      <c r="AG188" s="208"/>
      <c r="AH188" s="207"/>
      <c r="AI188" s="12"/>
    </row>
    <row r="189" spans="1:36" ht="40.35" customHeight="1">
      <c r="A189" s="220" t="s">
        <v>804</v>
      </c>
      <c r="B189" s="219" t="s">
        <v>163</v>
      </c>
      <c r="C189" s="203" t="s">
        <v>1040</v>
      </c>
      <c r="D189" s="212" t="s">
        <v>1085</v>
      </c>
      <c r="E189" s="213" t="s">
        <v>1107</v>
      </c>
      <c r="F189" s="212" t="s">
        <v>1026</v>
      </c>
      <c r="G189" s="203" t="s">
        <v>1044</v>
      </c>
      <c r="H189" s="211" t="s">
        <v>1044</v>
      </c>
      <c r="I189" s="211" t="s">
        <v>1095</v>
      </c>
      <c r="J189" s="218">
        <v>20</v>
      </c>
      <c r="K189" s="217" t="s">
        <v>447</v>
      </c>
      <c r="L189" s="216" t="s">
        <v>441</v>
      </c>
      <c r="M189" s="541">
        <v>0.4</v>
      </c>
      <c r="N189" s="541">
        <v>1.5</v>
      </c>
      <c r="O189" s="550" t="s">
        <v>1038</v>
      </c>
      <c r="P189" s="485">
        <f>P188+'7. Надбавки'!$C$5</f>
        <v>846</v>
      </c>
      <c r="Q189" s="467">
        <f t="shared" si="37"/>
        <v>1015.1999999999999</v>
      </c>
      <c r="R189" s="467">
        <f t="shared" si="38"/>
        <v>406.08</v>
      </c>
      <c r="S189" s="398">
        <f t="shared" si="39"/>
        <v>20304</v>
      </c>
      <c r="T189" s="107"/>
      <c r="U189" s="121">
        <f t="shared" si="40"/>
        <v>0</v>
      </c>
      <c r="V189" s="783">
        <f t="shared" si="27"/>
        <v>0</v>
      </c>
      <c r="W189" s="784">
        <f t="shared" si="28"/>
        <v>0</v>
      </c>
      <c r="X189" s="221"/>
      <c r="Y189" s="223"/>
      <c r="Z189" s="222">
        <v>24</v>
      </c>
      <c r="AA189" s="222">
        <v>495.84000000000003</v>
      </c>
      <c r="AB189" s="221">
        <v>792</v>
      </c>
      <c r="AC189" s="1139"/>
      <c r="AF189" s="207"/>
      <c r="AG189" s="208"/>
      <c r="AH189" s="207"/>
      <c r="AI189" s="12"/>
    </row>
    <row r="190" spans="1:36" ht="61.5" customHeight="1">
      <c r="A190" s="220" t="s">
        <v>346</v>
      </c>
      <c r="B190" s="219" t="s">
        <v>347</v>
      </c>
      <c r="C190" s="203" t="s">
        <v>1040</v>
      </c>
      <c r="D190" s="212" t="s">
        <v>1085</v>
      </c>
      <c r="E190" s="213" t="s">
        <v>1063</v>
      </c>
      <c r="F190" s="212" t="s">
        <v>1026</v>
      </c>
      <c r="G190" s="203">
        <v>2</v>
      </c>
      <c r="H190" s="211" t="s">
        <v>1112</v>
      </c>
      <c r="I190" s="211" t="s">
        <v>1095</v>
      </c>
      <c r="J190" s="218">
        <v>5</v>
      </c>
      <c r="K190" s="217" t="s">
        <v>636</v>
      </c>
      <c r="L190" s="216" t="s">
        <v>441</v>
      </c>
      <c r="M190" s="541">
        <v>0.12</v>
      </c>
      <c r="N190" s="541">
        <v>0.3</v>
      </c>
      <c r="O190" s="550" t="s">
        <v>1042</v>
      </c>
      <c r="P190" s="485">
        <f>VLOOKUP($A190,'Изменение прайс-листа'!$A$2:$E$798,4,FALSE)</f>
        <v>2412</v>
      </c>
      <c r="Q190" s="467">
        <f t="shared" si="37"/>
        <v>2894.4</v>
      </c>
      <c r="R190" s="467">
        <f t="shared" si="38"/>
        <v>347.32799999999997</v>
      </c>
      <c r="S190" s="398">
        <f t="shared" si="39"/>
        <v>14472</v>
      </c>
      <c r="T190" s="107"/>
      <c r="U190" s="121">
        <f t="shared" si="40"/>
        <v>0</v>
      </c>
      <c r="V190" s="783">
        <f t="shared" si="27"/>
        <v>0</v>
      </c>
      <c r="W190" s="784">
        <f t="shared" si="28"/>
        <v>0</v>
      </c>
      <c r="X190" s="221"/>
      <c r="Y190" s="223"/>
      <c r="Z190" s="222">
        <v>60</v>
      </c>
      <c r="AA190" s="222">
        <v>318.29999999999995</v>
      </c>
      <c r="AB190" s="221">
        <v>1980</v>
      </c>
      <c r="AC190" s="209" t="s">
        <v>951</v>
      </c>
      <c r="AF190" s="207"/>
      <c r="AG190" s="208"/>
      <c r="AH190" s="207"/>
      <c r="AI190" s="12"/>
    </row>
    <row r="191" spans="1:36" s="169" customFormat="1" ht="30" customHeight="1">
      <c r="A191" s="220" t="s">
        <v>501</v>
      </c>
      <c r="B191" s="219" t="s">
        <v>532</v>
      </c>
      <c r="C191" s="203" t="s">
        <v>1040</v>
      </c>
      <c r="D191" s="213" t="s">
        <v>1019</v>
      </c>
      <c r="E191" s="213" t="s">
        <v>1113</v>
      </c>
      <c r="F191" s="212" t="s">
        <v>1026</v>
      </c>
      <c r="G191" s="203" t="s">
        <v>1044</v>
      </c>
      <c r="H191" s="211" t="s">
        <v>1044</v>
      </c>
      <c r="I191" s="211" t="s">
        <v>1097</v>
      </c>
      <c r="J191" s="218">
        <v>10</v>
      </c>
      <c r="K191" s="217" t="s">
        <v>636</v>
      </c>
      <c r="L191" s="216" t="s">
        <v>441</v>
      </c>
      <c r="M191" s="541">
        <v>0.1</v>
      </c>
      <c r="N191" s="541">
        <v>0.3</v>
      </c>
      <c r="O191" s="550" t="s">
        <v>1042</v>
      </c>
      <c r="P191" s="485">
        <f>VLOOKUP($A191,'Изменение прайс-листа'!$A$2:$E$798,4,FALSE)</f>
        <v>2424</v>
      </c>
      <c r="Q191" s="467">
        <f t="shared" si="37"/>
        <v>2908.7999999999997</v>
      </c>
      <c r="R191" s="467">
        <f t="shared" si="38"/>
        <v>290.88</v>
      </c>
      <c r="S191" s="398">
        <f t="shared" si="39"/>
        <v>29087.999999999996</v>
      </c>
      <c r="T191" s="107"/>
      <c r="U191" s="121">
        <f t="shared" si="40"/>
        <v>0</v>
      </c>
      <c r="V191" s="783">
        <f t="shared" si="27"/>
        <v>0</v>
      </c>
      <c r="W191" s="784">
        <f t="shared" si="28"/>
        <v>0</v>
      </c>
      <c r="X191" s="224" t="s">
        <v>1034</v>
      </c>
      <c r="Y191" s="224" t="s">
        <v>1034</v>
      </c>
      <c r="Z191" s="222">
        <v>27</v>
      </c>
      <c r="AA191" s="222">
        <v>310.77</v>
      </c>
      <c r="AB191" s="221">
        <v>891</v>
      </c>
      <c r="AC191" s="1179" t="s">
        <v>575</v>
      </c>
      <c r="AD191" s="168"/>
      <c r="AE191" s="167"/>
      <c r="AF191" s="207"/>
      <c r="AG191" s="208"/>
      <c r="AH191" s="207"/>
      <c r="AI191" s="12"/>
      <c r="AJ191" s="167"/>
    </row>
    <row r="192" spans="1:36" s="169" customFormat="1" ht="30" customHeight="1">
      <c r="A192" s="220" t="s">
        <v>337</v>
      </c>
      <c r="B192" s="219" t="s">
        <v>533</v>
      </c>
      <c r="C192" s="203" t="s">
        <v>1040</v>
      </c>
      <c r="D192" s="213" t="s">
        <v>1019</v>
      </c>
      <c r="E192" s="213" t="s">
        <v>1113</v>
      </c>
      <c r="F192" s="212" t="s">
        <v>1026</v>
      </c>
      <c r="G192" s="203" t="s">
        <v>1044</v>
      </c>
      <c r="H192" s="211" t="s">
        <v>1044</v>
      </c>
      <c r="I192" s="211" t="s">
        <v>1097</v>
      </c>
      <c r="J192" s="218" t="s">
        <v>170</v>
      </c>
      <c r="K192" s="217" t="s">
        <v>636</v>
      </c>
      <c r="L192" s="216" t="s">
        <v>441</v>
      </c>
      <c r="M192" s="541">
        <v>0.1</v>
      </c>
      <c r="N192" s="541">
        <v>0.3</v>
      </c>
      <c r="O192" s="550" t="s">
        <v>1042</v>
      </c>
      <c r="P192" s="485">
        <f>P191+'7. Надбавки'!$C$6</f>
        <v>2498</v>
      </c>
      <c r="Q192" s="467">
        <f t="shared" si="37"/>
        <v>2997.6</v>
      </c>
      <c r="R192" s="467">
        <f t="shared" si="38"/>
        <v>299.76</v>
      </c>
      <c r="S192" s="398">
        <f t="shared" si="39"/>
        <v>29976</v>
      </c>
      <c r="T192" s="107"/>
      <c r="U192" s="121">
        <f t="shared" si="40"/>
        <v>0</v>
      </c>
      <c r="V192" s="783">
        <f t="shared" si="27"/>
        <v>0</v>
      </c>
      <c r="W192" s="784">
        <f t="shared" si="28"/>
        <v>0</v>
      </c>
      <c r="X192" s="221"/>
      <c r="Y192" s="223"/>
      <c r="Z192" s="222">
        <v>27</v>
      </c>
      <c r="AA192" s="222">
        <v>310.77</v>
      </c>
      <c r="AB192" s="221">
        <v>891</v>
      </c>
      <c r="AC192" s="1180"/>
      <c r="AD192" s="168"/>
      <c r="AE192" s="167"/>
      <c r="AF192" s="207"/>
      <c r="AG192" s="208"/>
      <c r="AH192" s="207"/>
      <c r="AI192" s="12"/>
      <c r="AJ192" s="167"/>
    </row>
    <row r="193" spans="1:36" s="169" customFormat="1" ht="30" customHeight="1">
      <c r="A193" s="220" t="s">
        <v>500</v>
      </c>
      <c r="B193" s="219" t="s">
        <v>532</v>
      </c>
      <c r="C193" s="203" t="s">
        <v>1040</v>
      </c>
      <c r="D193" s="213" t="s">
        <v>1019</v>
      </c>
      <c r="E193" s="213" t="s">
        <v>1113</v>
      </c>
      <c r="F193" s="212" t="s">
        <v>1026</v>
      </c>
      <c r="G193" s="203" t="s">
        <v>1044</v>
      </c>
      <c r="H193" s="211" t="s">
        <v>1044</v>
      </c>
      <c r="I193" s="211" t="s">
        <v>1097</v>
      </c>
      <c r="J193" s="218">
        <v>5</v>
      </c>
      <c r="K193" s="217" t="s">
        <v>636</v>
      </c>
      <c r="L193" s="216" t="s">
        <v>441</v>
      </c>
      <c r="M193" s="541">
        <v>0.1</v>
      </c>
      <c r="N193" s="541">
        <v>0.3</v>
      </c>
      <c r="O193" s="550" t="s">
        <v>1042</v>
      </c>
      <c r="P193" s="485">
        <f>VLOOKUP($A193,'Изменение прайс-листа'!$A$2:$E$798,4,FALSE)</f>
        <v>2594</v>
      </c>
      <c r="Q193" s="467">
        <f t="shared" si="37"/>
        <v>3112.7999999999997</v>
      </c>
      <c r="R193" s="467">
        <f t="shared" si="38"/>
        <v>311.27999999999997</v>
      </c>
      <c r="S193" s="398">
        <f t="shared" si="39"/>
        <v>15563.999999999998</v>
      </c>
      <c r="T193" s="107"/>
      <c r="U193" s="121">
        <f t="shared" si="40"/>
        <v>0</v>
      </c>
      <c r="V193" s="783">
        <f t="shared" si="27"/>
        <v>0</v>
      </c>
      <c r="W193" s="784">
        <f t="shared" si="28"/>
        <v>0</v>
      </c>
      <c r="X193" s="224" t="s">
        <v>1034</v>
      </c>
      <c r="Y193" s="224" t="s">
        <v>1034</v>
      </c>
      <c r="Z193" s="222">
        <v>60</v>
      </c>
      <c r="AA193" s="222">
        <v>345.3</v>
      </c>
      <c r="AB193" s="221">
        <v>1980</v>
      </c>
      <c r="AC193" s="1180"/>
      <c r="AD193" s="168"/>
      <c r="AE193" s="167"/>
      <c r="AF193" s="207"/>
      <c r="AG193" s="208"/>
      <c r="AH193" s="207"/>
      <c r="AI193" s="12"/>
      <c r="AJ193" s="167"/>
    </row>
    <row r="194" spans="1:36" ht="30" customHeight="1">
      <c r="A194" s="220" t="s">
        <v>338</v>
      </c>
      <c r="B194" s="219" t="s">
        <v>533</v>
      </c>
      <c r="C194" s="203" t="s">
        <v>1040</v>
      </c>
      <c r="D194" s="213" t="s">
        <v>1019</v>
      </c>
      <c r="E194" s="213" t="s">
        <v>1113</v>
      </c>
      <c r="F194" s="212" t="s">
        <v>1026</v>
      </c>
      <c r="G194" s="203" t="s">
        <v>1044</v>
      </c>
      <c r="H194" s="211" t="s">
        <v>1044</v>
      </c>
      <c r="I194" s="211" t="s">
        <v>1097</v>
      </c>
      <c r="J194" s="218">
        <v>5</v>
      </c>
      <c r="K194" s="217" t="s">
        <v>636</v>
      </c>
      <c r="L194" s="216" t="s">
        <v>441</v>
      </c>
      <c r="M194" s="541">
        <v>0.1</v>
      </c>
      <c r="N194" s="541">
        <v>0.3</v>
      </c>
      <c r="O194" s="550" t="s">
        <v>1042</v>
      </c>
      <c r="P194" s="485">
        <f>P193+'7. Надбавки'!$C$6</f>
        <v>2668</v>
      </c>
      <c r="Q194" s="467">
        <f t="shared" si="37"/>
        <v>3201.6</v>
      </c>
      <c r="R194" s="467">
        <f t="shared" si="38"/>
        <v>320.16000000000003</v>
      </c>
      <c r="S194" s="398">
        <f t="shared" si="39"/>
        <v>16008</v>
      </c>
      <c r="T194" s="107"/>
      <c r="U194" s="121">
        <f t="shared" si="40"/>
        <v>0</v>
      </c>
      <c r="V194" s="783">
        <f t="shared" si="27"/>
        <v>0</v>
      </c>
      <c r="W194" s="784">
        <f t="shared" si="28"/>
        <v>0</v>
      </c>
      <c r="X194" s="224"/>
      <c r="Y194" s="223"/>
      <c r="Z194" s="222">
        <v>60</v>
      </c>
      <c r="AA194" s="222">
        <v>345.3</v>
      </c>
      <c r="AB194" s="221">
        <v>1980</v>
      </c>
      <c r="AC194" s="1180"/>
      <c r="AF194" s="207"/>
      <c r="AG194" s="208"/>
      <c r="AH194" s="207"/>
      <c r="AI194" s="12"/>
    </row>
    <row r="195" spans="1:36" s="169" customFormat="1" ht="30" customHeight="1">
      <c r="A195" s="206" t="s">
        <v>535</v>
      </c>
      <c r="B195" s="215" t="s">
        <v>531</v>
      </c>
      <c r="C195" s="203" t="s">
        <v>1040</v>
      </c>
      <c r="D195" s="213" t="s">
        <v>1019</v>
      </c>
      <c r="E195" s="213" t="s">
        <v>1113</v>
      </c>
      <c r="F195" s="212" t="s">
        <v>1026</v>
      </c>
      <c r="G195" s="203" t="s">
        <v>1044</v>
      </c>
      <c r="H195" s="211" t="s">
        <v>1044</v>
      </c>
      <c r="I195" s="211" t="s">
        <v>1097</v>
      </c>
      <c r="J195" s="210" t="s">
        <v>170</v>
      </c>
      <c r="K195" s="202" t="s">
        <v>636</v>
      </c>
      <c r="L195" s="199" t="s">
        <v>441</v>
      </c>
      <c r="M195" s="541">
        <v>0.1</v>
      </c>
      <c r="N195" s="541">
        <v>0.3</v>
      </c>
      <c r="O195" s="303" t="s">
        <v>1042</v>
      </c>
      <c r="P195" s="485">
        <f>VLOOKUP($A195,'Изменение прайс-листа'!$A$2:$E$798,4,FALSE)</f>
        <v>4872</v>
      </c>
      <c r="Q195" s="467">
        <f t="shared" si="37"/>
        <v>5846.4</v>
      </c>
      <c r="R195" s="467">
        <f t="shared" si="38"/>
        <v>584.64</v>
      </c>
      <c r="S195" s="398">
        <f t="shared" si="39"/>
        <v>58464</v>
      </c>
      <c r="T195" s="107"/>
      <c r="U195" s="121">
        <f t="shared" si="40"/>
        <v>0</v>
      </c>
      <c r="V195" s="783">
        <f t="shared" si="27"/>
        <v>0</v>
      </c>
      <c r="W195" s="784">
        <f t="shared" si="28"/>
        <v>0</v>
      </c>
      <c r="X195" s="224" t="s">
        <v>1034</v>
      </c>
      <c r="Y195" s="223"/>
      <c r="Z195" s="222">
        <v>27</v>
      </c>
      <c r="AA195" s="222">
        <v>307.8</v>
      </c>
      <c r="AB195" s="221">
        <v>891</v>
      </c>
      <c r="AC195" s="1180"/>
      <c r="AD195" s="168"/>
      <c r="AE195" s="167"/>
      <c r="AF195" s="207"/>
      <c r="AG195" s="208"/>
      <c r="AH195" s="207"/>
      <c r="AI195" s="12"/>
      <c r="AJ195" s="167"/>
    </row>
    <row r="196" spans="1:36" s="169" customFormat="1" ht="30" customHeight="1">
      <c r="A196" s="206" t="s">
        <v>537</v>
      </c>
      <c r="B196" s="215" t="s">
        <v>534</v>
      </c>
      <c r="C196" s="203" t="s">
        <v>1040</v>
      </c>
      <c r="D196" s="213" t="s">
        <v>1019</v>
      </c>
      <c r="E196" s="213" t="s">
        <v>1113</v>
      </c>
      <c r="F196" s="212" t="s">
        <v>1026</v>
      </c>
      <c r="G196" s="203" t="s">
        <v>1044</v>
      </c>
      <c r="H196" s="211" t="s">
        <v>1044</v>
      </c>
      <c r="I196" s="211" t="s">
        <v>1097</v>
      </c>
      <c r="J196" s="210" t="s">
        <v>170</v>
      </c>
      <c r="K196" s="202" t="s">
        <v>636</v>
      </c>
      <c r="L196" s="199" t="s">
        <v>441</v>
      </c>
      <c r="M196" s="541">
        <v>0.1</v>
      </c>
      <c r="N196" s="541">
        <v>0.3</v>
      </c>
      <c r="O196" s="303" t="s">
        <v>1042</v>
      </c>
      <c r="P196" s="485">
        <f>P195+'7. Надбавки'!$C$6</f>
        <v>4946</v>
      </c>
      <c r="Q196" s="467">
        <f t="shared" ref="Q196:Q254" si="41">P196*1.2</f>
        <v>5935.2</v>
      </c>
      <c r="R196" s="467">
        <f t="shared" ref="R196:R254" si="42">Q196*M196</f>
        <v>593.52</v>
      </c>
      <c r="S196" s="398">
        <f t="shared" ref="S196:S254" si="43">Q196*J196</f>
        <v>59352</v>
      </c>
      <c r="T196" s="107"/>
      <c r="U196" s="121">
        <f t="shared" si="40"/>
        <v>0</v>
      </c>
      <c r="V196" s="783">
        <f t="shared" si="27"/>
        <v>0</v>
      </c>
      <c r="W196" s="784">
        <f t="shared" si="28"/>
        <v>0</v>
      </c>
      <c r="X196" s="224"/>
      <c r="Y196" s="223"/>
      <c r="Z196" s="222">
        <v>27</v>
      </c>
      <c r="AA196" s="222">
        <v>307.8</v>
      </c>
      <c r="AB196" s="221">
        <v>891</v>
      </c>
      <c r="AC196" s="1180"/>
      <c r="AD196" s="168"/>
      <c r="AE196" s="167"/>
      <c r="AF196" s="207"/>
      <c r="AG196" s="208"/>
      <c r="AH196" s="207"/>
      <c r="AI196" s="12"/>
      <c r="AJ196" s="167"/>
    </row>
    <row r="197" spans="1:36" s="169" customFormat="1" ht="30" customHeight="1">
      <c r="A197" s="206" t="s">
        <v>536</v>
      </c>
      <c r="B197" s="215" t="s">
        <v>531</v>
      </c>
      <c r="C197" s="203" t="s">
        <v>1040</v>
      </c>
      <c r="D197" s="213" t="s">
        <v>1019</v>
      </c>
      <c r="E197" s="213" t="s">
        <v>1113</v>
      </c>
      <c r="F197" s="212" t="s">
        <v>1026</v>
      </c>
      <c r="G197" s="203" t="s">
        <v>1044</v>
      </c>
      <c r="H197" s="211" t="s">
        <v>1044</v>
      </c>
      <c r="I197" s="211" t="s">
        <v>1097</v>
      </c>
      <c r="J197" s="210" t="s">
        <v>98</v>
      </c>
      <c r="K197" s="202" t="s">
        <v>636</v>
      </c>
      <c r="L197" s="199" t="s">
        <v>441</v>
      </c>
      <c r="M197" s="541">
        <v>0.1</v>
      </c>
      <c r="N197" s="541">
        <v>0.3</v>
      </c>
      <c r="O197" s="303" t="s">
        <v>1042</v>
      </c>
      <c r="P197" s="485">
        <f>VLOOKUP($A197,'Изменение прайс-листа'!$A$2:$E$798,4,FALSE)</f>
        <v>4944</v>
      </c>
      <c r="Q197" s="467">
        <f t="shared" si="41"/>
        <v>5932.8</v>
      </c>
      <c r="R197" s="467">
        <f t="shared" si="42"/>
        <v>593.28000000000009</v>
      </c>
      <c r="S197" s="398">
        <f t="shared" si="43"/>
        <v>29664</v>
      </c>
      <c r="T197" s="107"/>
      <c r="U197" s="121">
        <f t="shared" ref="U197:U254" si="44">T197*S197</f>
        <v>0</v>
      </c>
      <c r="V197" s="783">
        <f t="shared" si="27"/>
        <v>0</v>
      </c>
      <c r="W197" s="784">
        <f t="shared" si="28"/>
        <v>0</v>
      </c>
      <c r="X197" s="224" t="s">
        <v>1034</v>
      </c>
      <c r="Y197" s="223"/>
      <c r="Z197" s="222">
        <v>60</v>
      </c>
      <c r="AA197" s="222">
        <v>342</v>
      </c>
      <c r="AB197" s="221">
        <v>1980</v>
      </c>
      <c r="AC197" s="1180"/>
      <c r="AD197" s="168"/>
      <c r="AE197" s="167"/>
      <c r="AF197" s="207"/>
      <c r="AG197" s="208"/>
      <c r="AH197" s="207"/>
      <c r="AI197" s="12"/>
      <c r="AJ197" s="167"/>
    </row>
    <row r="198" spans="1:36" s="169" customFormat="1" ht="30" customHeight="1">
      <c r="A198" s="206" t="s">
        <v>696</v>
      </c>
      <c r="B198" s="215" t="s">
        <v>534</v>
      </c>
      <c r="C198" s="203" t="s">
        <v>1040</v>
      </c>
      <c r="D198" s="213" t="s">
        <v>1019</v>
      </c>
      <c r="E198" s="213" t="s">
        <v>1113</v>
      </c>
      <c r="F198" s="212" t="s">
        <v>1026</v>
      </c>
      <c r="G198" s="203" t="s">
        <v>1044</v>
      </c>
      <c r="H198" s="211" t="s">
        <v>1044</v>
      </c>
      <c r="I198" s="211" t="s">
        <v>1097</v>
      </c>
      <c r="J198" s="210" t="s">
        <v>98</v>
      </c>
      <c r="K198" s="202" t="s">
        <v>636</v>
      </c>
      <c r="L198" s="199" t="s">
        <v>441</v>
      </c>
      <c r="M198" s="541">
        <v>0.1</v>
      </c>
      <c r="N198" s="541">
        <v>0.3</v>
      </c>
      <c r="O198" s="303" t="s">
        <v>1042</v>
      </c>
      <c r="P198" s="485">
        <f>P197+'7. Надбавки'!$C$6</f>
        <v>5018</v>
      </c>
      <c r="Q198" s="467">
        <f t="shared" si="41"/>
        <v>6021.5999999999995</v>
      </c>
      <c r="R198" s="467">
        <f t="shared" si="42"/>
        <v>602.16</v>
      </c>
      <c r="S198" s="398">
        <f t="shared" si="43"/>
        <v>30107.999999999996</v>
      </c>
      <c r="T198" s="107"/>
      <c r="U198" s="121">
        <f t="shared" si="44"/>
        <v>0</v>
      </c>
      <c r="V198" s="783">
        <f t="shared" ref="V198:V254" si="45">ROUNDUP(AA198/Z198*T198,0)</f>
        <v>0</v>
      </c>
      <c r="W198" s="784">
        <f t="shared" ref="W198:W254" si="46">T198/Z198</f>
        <v>0</v>
      </c>
      <c r="X198" s="221"/>
      <c r="Y198" s="223"/>
      <c r="Z198" s="222">
        <v>60</v>
      </c>
      <c r="AA198" s="222">
        <v>342</v>
      </c>
      <c r="AB198" s="221">
        <v>1980</v>
      </c>
      <c r="AC198" s="1181"/>
      <c r="AD198" s="168"/>
      <c r="AE198" s="167"/>
      <c r="AF198" s="207"/>
      <c r="AG198" s="208"/>
      <c r="AH198" s="207"/>
      <c r="AI198" s="12"/>
      <c r="AJ198" s="167"/>
    </row>
    <row r="199" spans="1:36" ht="43.5" customHeight="1">
      <c r="A199" s="220" t="s">
        <v>1977</v>
      </c>
      <c r="B199" s="219" t="s">
        <v>1978</v>
      </c>
      <c r="C199" s="214" t="s">
        <v>1040</v>
      </c>
      <c r="D199" s="213" t="s">
        <v>1085</v>
      </c>
      <c r="E199" s="213" t="s">
        <v>1117</v>
      </c>
      <c r="F199" s="213" t="s">
        <v>1026</v>
      </c>
      <c r="G199" s="203" t="s">
        <v>1044</v>
      </c>
      <c r="H199" s="211" t="s">
        <v>1044</v>
      </c>
      <c r="I199" s="211" t="s">
        <v>1095</v>
      </c>
      <c r="J199" s="218" t="s">
        <v>201</v>
      </c>
      <c r="K199" s="217" t="s">
        <v>447</v>
      </c>
      <c r="L199" s="216" t="s">
        <v>441</v>
      </c>
      <c r="M199" s="541">
        <v>0.3</v>
      </c>
      <c r="N199" s="541">
        <v>0.8</v>
      </c>
      <c r="O199" s="550" t="s">
        <v>1038</v>
      </c>
      <c r="P199" s="473">
        <f>VLOOKUP($A199,'Изменение прайс-листа'!$A$2:$E$798,4,FALSE)</f>
        <v>2308</v>
      </c>
      <c r="Q199" s="467">
        <f t="shared" ref="Q199:Q205" si="47">P199*1.2</f>
        <v>2769.6</v>
      </c>
      <c r="R199" s="467">
        <f t="shared" ref="R199:R205" si="48">Q199*M199</f>
        <v>830.88</v>
      </c>
      <c r="S199" s="398">
        <f t="shared" ref="S199:S205" si="49">Q199*J199</f>
        <v>34620</v>
      </c>
      <c r="T199" s="107"/>
      <c r="U199" s="121">
        <f t="shared" ref="U199:U205" si="50">T199*S199</f>
        <v>0</v>
      </c>
      <c r="V199" s="783">
        <f t="shared" si="45"/>
        <v>0</v>
      </c>
      <c r="W199" s="784">
        <f t="shared" si="46"/>
        <v>0</v>
      </c>
      <c r="X199" s="221"/>
      <c r="Y199" s="226"/>
      <c r="Z199" s="222">
        <v>36</v>
      </c>
      <c r="AA199" s="222">
        <v>466.66799999999995</v>
      </c>
      <c r="AB199" s="221">
        <v>1188</v>
      </c>
      <c r="AC199" s="1137" t="s">
        <v>1858</v>
      </c>
      <c r="AF199" s="207"/>
      <c r="AG199" s="208"/>
      <c r="AH199" s="207"/>
      <c r="AI199" s="12"/>
    </row>
    <row r="200" spans="1:36" ht="43.5" customHeight="1">
      <c r="A200" s="220" t="s">
        <v>1979</v>
      </c>
      <c r="B200" s="219" t="s">
        <v>1980</v>
      </c>
      <c r="C200" s="214" t="s">
        <v>1040</v>
      </c>
      <c r="D200" s="213" t="s">
        <v>1085</v>
      </c>
      <c r="E200" s="213" t="s">
        <v>1117</v>
      </c>
      <c r="F200" s="213" t="s">
        <v>1026</v>
      </c>
      <c r="G200" s="203" t="s">
        <v>1044</v>
      </c>
      <c r="H200" s="211" t="s">
        <v>1044</v>
      </c>
      <c r="I200" s="211" t="s">
        <v>1095</v>
      </c>
      <c r="J200" s="218" t="s">
        <v>201</v>
      </c>
      <c r="K200" s="217" t="s">
        <v>447</v>
      </c>
      <c r="L200" s="216" t="s">
        <v>441</v>
      </c>
      <c r="M200" s="541">
        <v>0.3</v>
      </c>
      <c r="N200" s="541">
        <v>0.8</v>
      </c>
      <c r="O200" s="550" t="s">
        <v>1038</v>
      </c>
      <c r="P200" s="473">
        <f>VLOOKUP($A200,'Изменение прайс-листа'!$A$2:$E$798,4,FALSE)</f>
        <v>2308</v>
      </c>
      <c r="Q200" s="467">
        <f t="shared" si="47"/>
        <v>2769.6</v>
      </c>
      <c r="R200" s="467">
        <f t="shared" si="48"/>
        <v>830.88</v>
      </c>
      <c r="S200" s="398">
        <f t="shared" si="49"/>
        <v>34620</v>
      </c>
      <c r="T200" s="107"/>
      <c r="U200" s="121">
        <f t="shared" si="50"/>
        <v>0</v>
      </c>
      <c r="V200" s="783">
        <f t="shared" si="45"/>
        <v>0</v>
      </c>
      <c r="W200" s="784">
        <f t="shared" si="46"/>
        <v>0</v>
      </c>
      <c r="X200" s="221"/>
      <c r="Y200" s="226"/>
      <c r="Z200" s="222">
        <v>36</v>
      </c>
      <c r="AA200" s="222">
        <v>466.66799999999995</v>
      </c>
      <c r="AB200" s="221">
        <v>1188</v>
      </c>
      <c r="AC200" s="1138"/>
      <c r="AF200" s="207"/>
      <c r="AG200" s="208"/>
      <c r="AH200" s="207"/>
      <c r="AI200" s="12"/>
    </row>
    <row r="201" spans="1:36" ht="43.5" customHeight="1">
      <c r="A201" s="220" t="s">
        <v>1981</v>
      </c>
      <c r="B201" s="219" t="s">
        <v>1982</v>
      </c>
      <c r="C201" s="214" t="s">
        <v>1040</v>
      </c>
      <c r="D201" s="213" t="s">
        <v>1085</v>
      </c>
      <c r="E201" s="213" t="s">
        <v>1117</v>
      </c>
      <c r="F201" s="213" t="s">
        <v>1026</v>
      </c>
      <c r="G201" s="203" t="s">
        <v>1044</v>
      </c>
      <c r="H201" s="211" t="s">
        <v>1044</v>
      </c>
      <c r="I201" s="211" t="s">
        <v>1095</v>
      </c>
      <c r="J201" s="218" t="s">
        <v>201</v>
      </c>
      <c r="K201" s="217" t="s">
        <v>447</v>
      </c>
      <c r="L201" s="216" t="s">
        <v>441</v>
      </c>
      <c r="M201" s="541">
        <v>0.3</v>
      </c>
      <c r="N201" s="541">
        <v>0.8</v>
      </c>
      <c r="O201" s="550" t="s">
        <v>1038</v>
      </c>
      <c r="P201" s="473">
        <f>VLOOKUP($A201,'Изменение прайс-листа'!$A$2:$E$798,4,FALSE)</f>
        <v>2308</v>
      </c>
      <c r="Q201" s="467">
        <f t="shared" si="47"/>
        <v>2769.6</v>
      </c>
      <c r="R201" s="467">
        <f t="shared" si="48"/>
        <v>830.88</v>
      </c>
      <c r="S201" s="398">
        <f t="shared" si="49"/>
        <v>34620</v>
      </c>
      <c r="T201" s="107"/>
      <c r="U201" s="121">
        <f t="shared" si="50"/>
        <v>0</v>
      </c>
      <c r="V201" s="783">
        <f t="shared" si="45"/>
        <v>0</v>
      </c>
      <c r="W201" s="784">
        <f t="shared" si="46"/>
        <v>0</v>
      </c>
      <c r="X201" s="221"/>
      <c r="Y201" s="226"/>
      <c r="Z201" s="222">
        <v>36</v>
      </c>
      <c r="AA201" s="222">
        <v>466.66799999999995</v>
      </c>
      <c r="AB201" s="221">
        <v>1188</v>
      </c>
      <c r="AC201" s="1138"/>
      <c r="AF201" s="207"/>
      <c r="AG201" s="208"/>
      <c r="AH201" s="207"/>
      <c r="AI201" s="12"/>
    </row>
    <row r="202" spans="1:36" ht="43.5" customHeight="1">
      <c r="A202" s="220" t="s">
        <v>1983</v>
      </c>
      <c r="B202" s="219" t="s">
        <v>1984</v>
      </c>
      <c r="C202" s="214" t="s">
        <v>1040</v>
      </c>
      <c r="D202" s="213" t="s">
        <v>1085</v>
      </c>
      <c r="E202" s="213" t="s">
        <v>1117</v>
      </c>
      <c r="F202" s="213" t="s">
        <v>1026</v>
      </c>
      <c r="G202" s="203" t="s">
        <v>1044</v>
      </c>
      <c r="H202" s="211" t="s">
        <v>1044</v>
      </c>
      <c r="I202" s="211" t="s">
        <v>1095</v>
      </c>
      <c r="J202" s="218" t="s">
        <v>201</v>
      </c>
      <c r="K202" s="217" t="s">
        <v>447</v>
      </c>
      <c r="L202" s="216" t="s">
        <v>441</v>
      </c>
      <c r="M202" s="541">
        <v>0.3</v>
      </c>
      <c r="N202" s="541">
        <v>0.8</v>
      </c>
      <c r="O202" s="550" t="s">
        <v>1038</v>
      </c>
      <c r="P202" s="473">
        <f>VLOOKUP($A202,'Изменение прайс-листа'!$A$2:$E$798,4,FALSE)</f>
        <v>2308</v>
      </c>
      <c r="Q202" s="467">
        <f t="shared" si="47"/>
        <v>2769.6</v>
      </c>
      <c r="R202" s="467">
        <f t="shared" si="48"/>
        <v>830.88</v>
      </c>
      <c r="S202" s="398">
        <f t="shared" si="49"/>
        <v>34620</v>
      </c>
      <c r="T202" s="107"/>
      <c r="U202" s="121">
        <f t="shared" si="50"/>
        <v>0</v>
      </c>
      <c r="V202" s="783">
        <f t="shared" si="45"/>
        <v>0</v>
      </c>
      <c r="W202" s="784">
        <f t="shared" si="46"/>
        <v>0</v>
      </c>
      <c r="X202" s="221"/>
      <c r="Y202" s="226"/>
      <c r="Z202" s="222">
        <v>36</v>
      </c>
      <c r="AA202" s="222">
        <v>466.66799999999995</v>
      </c>
      <c r="AB202" s="221">
        <v>1188</v>
      </c>
      <c r="AC202" s="1138"/>
      <c r="AF202" s="207"/>
      <c r="AG202" s="208"/>
      <c r="AH202" s="207"/>
      <c r="AI202" s="12"/>
    </row>
    <row r="203" spans="1:36" ht="43.5" customHeight="1">
      <c r="A203" s="220" t="s">
        <v>1985</v>
      </c>
      <c r="B203" s="219" t="s">
        <v>1986</v>
      </c>
      <c r="C203" s="214" t="s">
        <v>1040</v>
      </c>
      <c r="D203" s="213" t="s">
        <v>1085</v>
      </c>
      <c r="E203" s="213" t="s">
        <v>1117</v>
      </c>
      <c r="F203" s="213" t="s">
        <v>1026</v>
      </c>
      <c r="G203" s="203" t="s">
        <v>1044</v>
      </c>
      <c r="H203" s="211" t="s">
        <v>1044</v>
      </c>
      <c r="I203" s="211" t="s">
        <v>1095</v>
      </c>
      <c r="J203" s="218" t="s">
        <v>201</v>
      </c>
      <c r="K203" s="217" t="s">
        <v>447</v>
      </c>
      <c r="L203" s="216" t="s">
        <v>441</v>
      </c>
      <c r="M203" s="541">
        <v>0.3</v>
      </c>
      <c r="N203" s="541">
        <v>0.8</v>
      </c>
      <c r="O203" s="550" t="s">
        <v>1038</v>
      </c>
      <c r="P203" s="473">
        <f>VLOOKUP($A203,'Изменение прайс-листа'!$A$2:$E$798,4,FALSE)</f>
        <v>2308</v>
      </c>
      <c r="Q203" s="467">
        <f t="shared" si="47"/>
        <v>2769.6</v>
      </c>
      <c r="R203" s="467">
        <f t="shared" si="48"/>
        <v>830.88</v>
      </c>
      <c r="S203" s="398">
        <f t="shared" si="49"/>
        <v>34620</v>
      </c>
      <c r="T203" s="107"/>
      <c r="U203" s="121">
        <f t="shared" si="50"/>
        <v>0</v>
      </c>
      <c r="V203" s="783">
        <f t="shared" si="45"/>
        <v>0</v>
      </c>
      <c r="W203" s="784">
        <f t="shared" si="46"/>
        <v>0</v>
      </c>
      <c r="X203" s="221"/>
      <c r="Y203" s="226"/>
      <c r="Z203" s="222">
        <v>36</v>
      </c>
      <c r="AA203" s="222">
        <v>466.66799999999995</v>
      </c>
      <c r="AB203" s="221">
        <v>1188</v>
      </c>
      <c r="AC203" s="1138"/>
      <c r="AF203" s="207"/>
      <c r="AG203" s="208"/>
      <c r="AH203" s="207"/>
      <c r="AI203" s="12"/>
    </row>
    <row r="204" spans="1:36" ht="43.5" customHeight="1">
      <c r="A204" s="220" t="s">
        <v>1987</v>
      </c>
      <c r="B204" s="219" t="s">
        <v>1988</v>
      </c>
      <c r="C204" s="214" t="s">
        <v>1040</v>
      </c>
      <c r="D204" s="213" t="s">
        <v>1085</v>
      </c>
      <c r="E204" s="213" t="s">
        <v>1117</v>
      </c>
      <c r="F204" s="213" t="s">
        <v>1026</v>
      </c>
      <c r="G204" s="203" t="s">
        <v>1044</v>
      </c>
      <c r="H204" s="211" t="s">
        <v>1044</v>
      </c>
      <c r="I204" s="211" t="s">
        <v>1095</v>
      </c>
      <c r="J204" s="218" t="s">
        <v>201</v>
      </c>
      <c r="K204" s="217" t="s">
        <v>447</v>
      </c>
      <c r="L204" s="216" t="s">
        <v>441</v>
      </c>
      <c r="M204" s="541">
        <v>0.3</v>
      </c>
      <c r="N204" s="541">
        <v>0.8</v>
      </c>
      <c r="O204" s="550" t="s">
        <v>1038</v>
      </c>
      <c r="P204" s="473">
        <f>VLOOKUP($A204,'Изменение прайс-листа'!$A$2:$E$798,4,FALSE)</f>
        <v>2308</v>
      </c>
      <c r="Q204" s="467">
        <f t="shared" si="47"/>
        <v>2769.6</v>
      </c>
      <c r="R204" s="467">
        <f t="shared" si="48"/>
        <v>830.88</v>
      </c>
      <c r="S204" s="398">
        <f t="shared" si="49"/>
        <v>34620</v>
      </c>
      <c r="T204" s="107"/>
      <c r="U204" s="121">
        <f t="shared" si="50"/>
        <v>0</v>
      </c>
      <c r="V204" s="783">
        <f t="shared" si="45"/>
        <v>0</v>
      </c>
      <c r="W204" s="784">
        <f t="shared" si="46"/>
        <v>0</v>
      </c>
      <c r="X204" s="221"/>
      <c r="Y204" s="226"/>
      <c r="Z204" s="222">
        <v>36</v>
      </c>
      <c r="AA204" s="222">
        <v>466.66799999999995</v>
      </c>
      <c r="AB204" s="221">
        <v>1188</v>
      </c>
      <c r="AC204" s="1138"/>
      <c r="AF204" s="207"/>
      <c r="AG204" s="208"/>
      <c r="AH204" s="207"/>
      <c r="AI204" s="12"/>
    </row>
    <row r="205" spans="1:36" ht="43.5" customHeight="1">
      <c r="A205" s="220" t="s">
        <v>1989</v>
      </c>
      <c r="B205" s="219" t="s">
        <v>1990</v>
      </c>
      <c r="C205" s="214" t="s">
        <v>1040</v>
      </c>
      <c r="D205" s="213" t="s">
        <v>1085</v>
      </c>
      <c r="E205" s="213" t="s">
        <v>1117</v>
      </c>
      <c r="F205" s="213" t="s">
        <v>1026</v>
      </c>
      <c r="G205" s="203" t="s">
        <v>1044</v>
      </c>
      <c r="H205" s="211" t="s">
        <v>1044</v>
      </c>
      <c r="I205" s="211" t="s">
        <v>1095</v>
      </c>
      <c r="J205" s="218" t="s">
        <v>201</v>
      </c>
      <c r="K205" s="217" t="s">
        <v>447</v>
      </c>
      <c r="L205" s="216" t="s">
        <v>441</v>
      </c>
      <c r="M205" s="541">
        <v>0.3</v>
      </c>
      <c r="N205" s="541">
        <v>0.8</v>
      </c>
      <c r="O205" s="550" t="s">
        <v>1038</v>
      </c>
      <c r="P205" s="473">
        <f>VLOOKUP($A205,'Изменение прайс-листа'!$A$2:$E$798,4,FALSE)</f>
        <v>2308</v>
      </c>
      <c r="Q205" s="467">
        <f t="shared" si="47"/>
        <v>2769.6</v>
      </c>
      <c r="R205" s="467">
        <f t="shared" si="48"/>
        <v>830.88</v>
      </c>
      <c r="S205" s="398">
        <f t="shared" si="49"/>
        <v>34620</v>
      </c>
      <c r="T205" s="107"/>
      <c r="U205" s="121">
        <f t="shared" si="50"/>
        <v>0</v>
      </c>
      <c r="V205" s="783">
        <f t="shared" si="45"/>
        <v>0</v>
      </c>
      <c r="W205" s="784">
        <f t="shared" si="46"/>
        <v>0</v>
      </c>
      <c r="X205" s="221"/>
      <c r="Y205" s="226"/>
      <c r="Z205" s="222">
        <v>36</v>
      </c>
      <c r="AA205" s="222">
        <v>466.66799999999995</v>
      </c>
      <c r="AB205" s="221">
        <v>1188</v>
      </c>
      <c r="AC205" s="1139"/>
      <c r="AF205" s="207"/>
      <c r="AG205" s="208"/>
      <c r="AH205" s="207"/>
      <c r="AI205" s="12"/>
    </row>
    <row r="206" spans="1:36" ht="37.5" customHeight="1">
      <c r="A206" s="220" t="s">
        <v>576</v>
      </c>
      <c r="B206" s="219" t="s">
        <v>984</v>
      </c>
      <c r="C206" s="214" t="s">
        <v>1040</v>
      </c>
      <c r="D206" s="213" t="s">
        <v>1085</v>
      </c>
      <c r="E206" s="213" t="s">
        <v>1117</v>
      </c>
      <c r="F206" s="213" t="s">
        <v>1066</v>
      </c>
      <c r="G206" s="203" t="s">
        <v>1044</v>
      </c>
      <c r="H206" s="211" t="s">
        <v>1044</v>
      </c>
      <c r="I206" s="211" t="s">
        <v>1095</v>
      </c>
      <c r="J206" s="218">
        <v>25</v>
      </c>
      <c r="K206" s="217" t="s">
        <v>447</v>
      </c>
      <c r="L206" s="216" t="s">
        <v>441</v>
      </c>
      <c r="M206" s="541">
        <v>0.5</v>
      </c>
      <c r="N206" s="541">
        <v>1.5</v>
      </c>
      <c r="O206" s="550" t="s">
        <v>1038</v>
      </c>
      <c r="P206" s="485">
        <f>VLOOKUP($A206,'Изменение прайс-листа'!$A$2:$E$798,4,FALSE)</f>
        <v>952</v>
      </c>
      <c r="Q206" s="467">
        <f t="shared" si="41"/>
        <v>1142.3999999999999</v>
      </c>
      <c r="R206" s="467">
        <f t="shared" si="42"/>
        <v>571.19999999999993</v>
      </c>
      <c r="S206" s="398">
        <f t="shared" si="43"/>
        <v>28559.999999999996</v>
      </c>
      <c r="T206" s="107"/>
      <c r="U206" s="121">
        <f t="shared" si="44"/>
        <v>0</v>
      </c>
      <c r="V206" s="783">
        <f t="shared" si="45"/>
        <v>0</v>
      </c>
      <c r="W206" s="784">
        <f t="shared" si="46"/>
        <v>0</v>
      </c>
      <c r="X206" s="221"/>
      <c r="Y206" s="226"/>
      <c r="Z206" s="222">
        <v>24</v>
      </c>
      <c r="AA206" s="222">
        <v>616.20000000000005</v>
      </c>
      <c r="AB206" s="221">
        <v>696</v>
      </c>
      <c r="AC206" s="1179" t="s">
        <v>1655</v>
      </c>
      <c r="AF206" s="207"/>
      <c r="AG206" s="208"/>
      <c r="AH206" s="207"/>
      <c r="AI206" s="12"/>
    </row>
    <row r="207" spans="1:36" s="236" customFormat="1" ht="57.75" customHeight="1">
      <c r="A207" s="220" t="s">
        <v>577</v>
      </c>
      <c r="B207" s="219" t="s">
        <v>985</v>
      </c>
      <c r="C207" s="214" t="s">
        <v>1040</v>
      </c>
      <c r="D207" s="213" t="s">
        <v>1085</v>
      </c>
      <c r="E207" s="213" t="s">
        <v>1117</v>
      </c>
      <c r="F207" s="213" t="s">
        <v>1066</v>
      </c>
      <c r="G207" s="203" t="s">
        <v>1044</v>
      </c>
      <c r="H207" s="211" t="s">
        <v>1044</v>
      </c>
      <c r="I207" s="211" t="s">
        <v>1095</v>
      </c>
      <c r="J207" s="218">
        <v>25</v>
      </c>
      <c r="K207" s="217" t="s">
        <v>447</v>
      </c>
      <c r="L207" s="216" t="s">
        <v>441</v>
      </c>
      <c r="M207" s="541">
        <v>0.5</v>
      </c>
      <c r="N207" s="541">
        <v>1.5</v>
      </c>
      <c r="O207" s="550" t="s">
        <v>1038</v>
      </c>
      <c r="P207" s="485">
        <f>P206+'7. Надбавки'!$C$5</f>
        <v>998</v>
      </c>
      <c r="Q207" s="467">
        <f t="shared" si="41"/>
        <v>1197.5999999999999</v>
      </c>
      <c r="R207" s="467">
        <f t="shared" si="42"/>
        <v>598.79999999999995</v>
      </c>
      <c r="S207" s="398">
        <f t="shared" si="43"/>
        <v>29939.999999999996</v>
      </c>
      <c r="T207" s="107"/>
      <c r="U207" s="121">
        <f t="shared" si="44"/>
        <v>0</v>
      </c>
      <c r="V207" s="783">
        <f t="shared" si="45"/>
        <v>0</v>
      </c>
      <c r="W207" s="784">
        <f t="shared" si="46"/>
        <v>0</v>
      </c>
      <c r="X207" s="221"/>
      <c r="Y207" s="226"/>
      <c r="Z207" s="222">
        <v>24</v>
      </c>
      <c r="AA207" s="222">
        <v>616.20000000000005</v>
      </c>
      <c r="AB207" s="221">
        <v>696</v>
      </c>
      <c r="AC207" s="1181"/>
      <c r="AD207" s="168"/>
      <c r="AF207" s="207"/>
      <c r="AG207" s="208"/>
      <c r="AH207" s="207"/>
      <c r="AI207" s="12"/>
    </row>
    <row r="208" spans="1:36" ht="35.1" customHeight="1">
      <c r="A208" s="220" t="s">
        <v>578</v>
      </c>
      <c r="B208" s="219" t="s">
        <v>986</v>
      </c>
      <c r="C208" s="214" t="s">
        <v>1040</v>
      </c>
      <c r="D208" s="213" t="s">
        <v>1085</v>
      </c>
      <c r="E208" s="213" t="s">
        <v>1117</v>
      </c>
      <c r="F208" s="213" t="s">
        <v>1066</v>
      </c>
      <c r="G208" s="203" t="s">
        <v>1044</v>
      </c>
      <c r="H208" s="211" t="s">
        <v>1044</v>
      </c>
      <c r="I208" s="211" t="s">
        <v>1095</v>
      </c>
      <c r="J208" s="218">
        <v>25</v>
      </c>
      <c r="K208" s="217" t="s">
        <v>447</v>
      </c>
      <c r="L208" s="216" t="s">
        <v>441</v>
      </c>
      <c r="M208" s="541">
        <v>0.8</v>
      </c>
      <c r="N208" s="541">
        <v>1.5</v>
      </c>
      <c r="O208" s="550" t="s">
        <v>1038</v>
      </c>
      <c r="P208" s="485">
        <f>VLOOKUP($A208,'Изменение прайс-листа'!$A$2:$E$798,4,FALSE)</f>
        <v>1274</v>
      </c>
      <c r="Q208" s="467">
        <f t="shared" si="41"/>
        <v>1528.8</v>
      </c>
      <c r="R208" s="467">
        <f t="shared" si="42"/>
        <v>1223.04</v>
      </c>
      <c r="S208" s="398">
        <f t="shared" si="43"/>
        <v>38220</v>
      </c>
      <c r="T208" s="107"/>
      <c r="U208" s="121">
        <f t="shared" si="44"/>
        <v>0</v>
      </c>
      <c r="V208" s="783">
        <f t="shared" si="45"/>
        <v>0</v>
      </c>
      <c r="W208" s="784">
        <f t="shared" si="46"/>
        <v>0</v>
      </c>
      <c r="X208" s="221"/>
      <c r="Y208" s="226"/>
      <c r="Z208" s="222">
        <v>24</v>
      </c>
      <c r="AA208" s="222">
        <v>616.20000000000005</v>
      </c>
      <c r="AB208" s="221">
        <v>696</v>
      </c>
      <c r="AC208" s="1179" t="s">
        <v>579</v>
      </c>
      <c r="AF208" s="207"/>
      <c r="AG208" s="208"/>
      <c r="AH208" s="207"/>
      <c r="AI208" s="12"/>
    </row>
    <row r="209" spans="1:35" ht="47.25" customHeight="1">
      <c r="A209" s="220" t="s">
        <v>580</v>
      </c>
      <c r="B209" s="219" t="s">
        <v>1527</v>
      </c>
      <c r="C209" s="214" t="s">
        <v>1040</v>
      </c>
      <c r="D209" s="213" t="s">
        <v>1085</v>
      </c>
      <c r="E209" s="213" t="s">
        <v>1117</v>
      </c>
      <c r="F209" s="213" t="s">
        <v>1066</v>
      </c>
      <c r="G209" s="203" t="s">
        <v>1044</v>
      </c>
      <c r="H209" s="211" t="s">
        <v>1044</v>
      </c>
      <c r="I209" s="211" t="s">
        <v>1095</v>
      </c>
      <c r="J209" s="218">
        <v>25</v>
      </c>
      <c r="K209" s="217" t="s">
        <v>447</v>
      </c>
      <c r="L209" s="216" t="s">
        <v>441</v>
      </c>
      <c r="M209" s="541">
        <v>0.8</v>
      </c>
      <c r="N209" s="541">
        <v>1.5</v>
      </c>
      <c r="O209" s="550" t="s">
        <v>1038</v>
      </c>
      <c r="P209" s="485">
        <f>P208+'7. Надбавки'!$C$5</f>
        <v>1320</v>
      </c>
      <c r="Q209" s="467">
        <f t="shared" si="41"/>
        <v>1584</v>
      </c>
      <c r="R209" s="467">
        <f t="shared" si="42"/>
        <v>1267.2</v>
      </c>
      <c r="S209" s="398">
        <f t="shared" si="43"/>
        <v>39600</v>
      </c>
      <c r="T209" s="107"/>
      <c r="U209" s="121">
        <f t="shared" si="44"/>
        <v>0</v>
      </c>
      <c r="V209" s="783">
        <f t="shared" si="45"/>
        <v>0</v>
      </c>
      <c r="W209" s="784">
        <f t="shared" si="46"/>
        <v>0</v>
      </c>
      <c r="X209" s="221"/>
      <c r="Y209" s="226"/>
      <c r="Z209" s="222">
        <v>24</v>
      </c>
      <c r="AA209" s="222">
        <v>616.20000000000005</v>
      </c>
      <c r="AB209" s="221">
        <v>696</v>
      </c>
      <c r="AC209" s="1181"/>
      <c r="AF209" s="207"/>
      <c r="AG209" s="208"/>
      <c r="AH209" s="207"/>
      <c r="AI209" s="12"/>
    </row>
    <row r="210" spans="1:35" ht="39" customHeight="1">
      <c r="A210" s="220" t="s">
        <v>581</v>
      </c>
      <c r="B210" s="219" t="s">
        <v>987</v>
      </c>
      <c r="C210" s="214" t="s">
        <v>1040</v>
      </c>
      <c r="D210" s="213" t="s">
        <v>1085</v>
      </c>
      <c r="E210" s="213" t="s">
        <v>1117</v>
      </c>
      <c r="F210" s="213" t="s">
        <v>1066</v>
      </c>
      <c r="G210" s="203" t="s">
        <v>1044</v>
      </c>
      <c r="H210" s="211" t="s">
        <v>1044</v>
      </c>
      <c r="I210" s="211" t="s">
        <v>1098</v>
      </c>
      <c r="J210" s="218">
        <v>25</v>
      </c>
      <c r="K210" s="217" t="s">
        <v>447</v>
      </c>
      <c r="L210" s="216" t="s">
        <v>441</v>
      </c>
      <c r="M210" s="541">
        <v>0.2</v>
      </c>
      <c r="N210" s="541">
        <v>0.6</v>
      </c>
      <c r="O210" s="550" t="s">
        <v>1038</v>
      </c>
      <c r="P210" s="485">
        <f>VLOOKUP($A210,'Изменение прайс-листа'!$A$2:$E$798,4,FALSE)</f>
        <v>1144</v>
      </c>
      <c r="Q210" s="467">
        <f t="shared" si="41"/>
        <v>1372.8</v>
      </c>
      <c r="R210" s="467">
        <f t="shared" si="42"/>
        <v>274.56</v>
      </c>
      <c r="S210" s="398">
        <f t="shared" si="43"/>
        <v>34320</v>
      </c>
      <c r="T210" s="107"/>
      <c r="U210" s="121">
        <f t="shared" si="44"/>
        <v>0</v>
      </c>
      <c r="V210" s="783">
        <f t="shared" si="45"/>
        <v>0</v>
      </c>
      <c r="W210" s="784">
        <f t="shared" si="46"/>
        <v>0</v>
      </c>
      <c r="X210" s="221"/>
      <c r="Y210" s="226"/>
      <c r="Z210" s="222">
        <v>24</v>
      </c>
      <c r="AA210" s="222">
        <v>616.20000000000005</v>
      </c>
      <c r="AB210" s="221">
        <v>696</v>
      </c>
      <c r="AC210" s="1143" t="s">
        <v>255</v>
      </c>
      <c r="AF210" s="207"/>
      <c r="AG210" s="208"/>
      <c r="AH210" s="207"/>
      <c r="AI210" s="12"/>
    </row>
    <row r="211" spans="1:35" s="229" customFormat="1" ht="36.75" customHeight="1">
      <c r="A211" s="220" t="s">
        <v>582</v>
      </c>
      <c r="B211" s="219" t="s">
        <v>1528</v>
      </c>
      <c r="C211" s="214" t="s">
        <v>1040</v>
      </c>
      <c r="D211" s="213" t="s">
        <v>1085</v>
      </c>
      <c r="E211" s="213" t="s">
        <v>1117</v>
      </c>
      <c r="F211" s="213" t="s">
        <v>1066</v>
      </c>
      <c r="G211" s="203" t="s">
        <v>1044</v>
      </c>
      <c r="H211" s="211" t="s">
        <v>1044</v>
      </c>
      <c r="I211" s="211" t="s">
        <v>1098</v>
      </c>
      <c r="J211" s="218">
        <v>25</v>
      </c>
      <c r="K211" s="217" t="s">
        <v>447</v>
      </c>
      <c r="L211" s="216" t="s">
        <v>441</v>
      </c>
      <c r="M211" s="541">
        <v>0.2</v>
      </c>
      <c r="N211" s="541">
        <v>0.6</v>
      </c>
      <c r="O211" s="550" t="s">
        <v>1038</v>
      </c>
      <c r="P211" s="485">
        <f>P210+'7. Надбавки'!$C$5</f>
        <v>1190</v>
      </c>
      <c r="Q211" s="467">
        <f t="shared" si="41"/>
        <v>1428</v>
      </c>
      <c r="R211" s="467">
        <f t="shared" si="42"/>
        <v>285.60000000000002</v>
      </c>
      <c r="S211" s="398">
        <f t="shared" si="43"/>
        <v>35700</v>
      </c>
      <c r="T211" s="107"/>
      <c r="U211" s="121">
        <f t="shared" si="44"/>
        <v>0</v>
      </c>
      <c r="V211" s="783">
        <f t="shared" si="45"/>
        <v>0</v>
      </c>
      <c r="W211" s="784">
        <f t="shared" si="46"/>
        <v>0</v>
      </c>
      <c r="X211" s="221"/>
      <c r="Y211" s="226"/>
      <c r="Z211" s="222">
        <v>24</v>
      </c>
      <c r="AA211" s="222">
        <v>616.20000000000005</v>
      </c>
      <c r="AB211" s="221">
        <v>696</v>
      </c>
      <c r="AC211" s="1144"/>
      <c r="AD211" s="168"/>
      <c r="AF211" s="207"/>
      <c r="AG211" s="208"/>
      <c r="AH211" s="207"/>
      <c r="AI211" s="12"/>
    </row>
    <row r="212" spans="1:35" s="229" customFormat="1" ht="38.25" customHeight="1">
      <c r="A212" s="220" t="s">
        <v>583</v>
      </c>
      <c r="B212" s="219" t="s">
        <v>987</v>
      </c>
      <c r="C212" s="214" t="s">
        <v>1040</v>
      </c>
      <c r="D212" s="213" t="s">
        <v>1085</v>
      </c>
      <c r="E212" s="213" t="s">
        <v>1117</v>
      </c>
      <c r="F212" s="213" t="s">
        <v>1066</v>
      </c>
      <c r="G212" s="203" t="s">
        <v>1044</v>
      </c>
      <c r="H212" s="211" t="s">
        <v>1044</v>
      </c>
      <c r="I212" s="211" t="s">
        <v>1098</v>
      </c>
      <c r="J212" s="218">
        <v>5</v>
      </c>
      <c r="K212" s="217" t="s">
        <v>447</v>
      </c>
      <c r="L212" s="216" t="s">
        <v>441</v>
      </c>
      <c r="M212" s="541">
        <v>0.2</v>
      </c>
      <c r="N212" s="541">
        <v>0.6</v>
      </c>
      <c r="O212" s="550" t="s">
        <v>1038</v>
      </c>
      <c r="P212" s="485">
        <f>VLOOKUP($A212,'Изменение прайс-листа'!$A$2:$E$798,4,FALSE)</f>
        <v>1570</v>
      </c>
      <c r="Q212" s="467">
        <f t="shared" si="41"/>
        <v>1884</v>
      </c>
      <c r="R212" s="467">
        <f t="shared" si="42"/>
        <v>376.8</v>
      </c>
      <c r="S212" s="398">
        <f t="shared" si="43"/>
        <v>9420</v>
      </c>
      <c r="T212" s="107"/>
      <c r="U212" s="121">
        <f t="shared" si="44"/>
        <v>0</v>
      </c>
      <c r="V212" s="783">
        <f t="shared" si="45"/>
        <v>0</v>
      </c>
      <c r="W212" s="784">
        <f t="shared" si="46"/>
        <v>0</v>
      </c>
      <c r="X212" s="221"/>
      <c r="Y212" s="224"/>
      <c r="Z212" s="222">
        <v>56</v>
      </c>
      <c r="AA212" s="222">
        <v>294.27999999999997</v>
      </c>
      <c r="AB212" s="221">
        <v>1848</v>
      </c>
      <c r="AC212" s="1144"/>
      <c r="AD212" s="168"/>
      <c r="AF212" s="207"/>
      <c r="AG212" s="208"/>
      <c r="AH212" s="207"/>
      <c r="AI212" s="12"/>
    </row>
    <row r="213" spans="1:35" ht="36.75" customHeight="1">
      <c r="A213" s="220" t="s">
        <v>584</v>
      </c>
      <c r="B213" s="219" t="s">
        <v>1528</v>
      </c>
      <c r="C213" s="214" t="s">
        <v>1040</v>
      </c>
      <c r="D213" s="213" t="s">
        <v>1085</v>
      </c>
      <c r="E213" s="213" t="s">
        <v>1117</v>
      </c>
      <c r="F213" s="213" t="s">
        <v>1066</v>
      </c>
      <c r="G213" s="203" t="s">
        <v>1044</v>
      </c>
      <c r="H213" s="211" t="s">
        <v>1044</v>
      </c>
      <c r="I213" s="211" t="s">
        <v>1098</v>
      </c>
      <c r="J213" s="218">
        <v>5</v>
      </c>
      <c r="K213" s="217" t="s">
        <v>447</v>
      </c>
      <c r="L213" s="216" t="s">
        <v>441</v>
      </c>
      <c r="M213" s="541">
        <v>0.2</v>
      </c>
      <c r="N213" s="541">
        <v>0.6</v>
      </c>
      <c r="O213" s="550" t="s">
        <v>1038</v>
      </c>
      <c r="P213" s="485">
        <f>P212+'7. Надбавки'!$C$5</f>
        <v>1616</v>
      </c>
      <c r="Q213" s="467">
        <f t="shared" si="41"/>
        <v>1939.1999999999998</v>
      </c>
      <c r="R213" s="467">
        <f t="shared" si="42"/>
        <v>387.84</v>
      </c>
      <c r="S213" s="398">
        <f t="shared" si="43"/>
        <v>9696</v>
      </c>
      <c r="T213" s="107"/>
      <c r="U213" s="121">
        <f t="shared" si="44"/>
        <v>0</v>
      </c>
      <c r="V213" s="783">
        <f t="shared" si="45"/>
        <v>0</v>
      </c>
      <c r="W213" s="784">
        <f t="shared" si="46"/>
        <v>0</v>
      </c>
      <c r="X213" s="221"/>
      <c r="Y213" s="226"/>
      <c r="Z213" s="222">
        <v>56</v>
      </c>
      <c r="AA213" s="222">
        <v>294.27999999999997</v>
      </c>
      <c r="AB213" s="221">
        <v>1848</v>
      </c>
      <c r="AC213" s="1145"/>
      <c r="AF213" s="207"/>
      <c r="AG213" s="208"/>
      <c r="AH213" s="207"/>
      <c r="AI213" s="12"/>
    </row>
    <row r="214" spans="1:35" ht="56.25" customHeight="1">
      <c r="A214" s="220" t="s">
        <v>585</v>
      </c>
      <c r="B214" s="219" t="s">
        <v>988</v>
      </c>
      <c r="C214" s="214" t="s">
        <v>1040</v>
      </c>
      <c r="D214" s="213" t="s">
        <v>1085</v>
      </c>
      <c r="E214" s="213" t="s">
        <v>1117</v>
      </c>
      <c r="F214" s="213" t="s">
        <v>1066</v>
      </c>
      <c r="G214" s="203" t="s">
        <v>1044</v>
      </c>
      <c r="H214" s="211" t="s">
        <v>1044</v>
      </c>
      <c r="I214" s="211" t="s">
        <v>1095</v>
      </c>
      <c r="J214" s="218">
        <v>20</v>
      </c>
      <c r="K214" s="217" t="s">
        <v>447</v>
      </c>
      <c r="L214" s="216" t="s">
        <v>441</v>
      </c>
      <c r="M214" s="541">
        <v>0.5</v>
      </c>
      <c r="N214" s="541">
        <v>1.5</v>
      </c>
      <c r="O214" s="550" t="s">
        <v>1038</v>
      </c>
      <c r="P214" s="485">
        <f>VLOOKUP($A214,'Изменение прайс-листа'!$A$2:$E$798,4,FALSE)</f>
        <v>1082</v>
      </c>
      <c r="Q214" s="467">
        <f t="shared" si="41"/>
        <v>1298.3999999999999</v>
      </c>
      <c r="R214" s="467">
        <f t="shared" si="42"/>
        <v>649.19999999999993</v>
      </c>
      <c r="S214" s="398">
        <f t="shared" si="43"/>
        <v>25967.999999999996</v>
      </c>
      <c r="T214" s="107"/>
      <c r="U214" s="121">
        <f t="shared" si="44"/>
        <v>0</v>
      </c>
      <c r="V214" s="783">
        <f t="shared" si="45"/>
        <v>0</v>
      </c>
      <c r="W214" s="784">
        <f t="shared" si="46"/>
        <v>0</v>
      </c>
      <c r="X214" s="221"/>
      <c r="Y214" s="226"/>
      <c r="Z214" s="222">
        <v>24</v>
      </c>
      <c r="AA214" s="222">
        <v>495.84000000000003</v>
      </c>
      <c r="AB214" s="221">
        <v>792</v>
      </c>
      <c r="AC214" s="227" t="s">
        <v>256</v>
      </c>
      <c r="AF214" s="207"/>
      <c r="AG214" s="208"/>
      <c r="AH214" s="207"/>
      <c r="AI214" s="12"/>
    </row>
    <row r="215" spans="1:35" ht="38.1" customHeight="1">
      <c r="A215" s="206" t="s">
        <v>914</v>
      </c>
      <c r="B215" s="215" t="s">
        <v>916</v>
      </c>
      <c r="C215" s="214" t="s">
        <v>1040</v>
      </c>
      <c r="D215" s="213" t="s">
        <v>1085</v>
      </c>
      <c r="E215" s="212" t="s">
        <v>1063</v>
      </c>
      <c r="F215" s="212" t="s">
        <v>1028</v>
      </c>
      <c r="G215" s="203" t="s">
        <v>1044</v>
      </c>
      <c r="H215" s="211" t="s">
        <v>1112</v>
      </c>
      <c r="I215" s="211" t="s">
        <v>1095</v>
      </c>
      <c r="J215" s="210" t="s">
        <v>826</v>
      </c>
      <c r="K215" s="202" t="s">
        <v>636</v>
      </c>
      <c r="L215" s="199" t="s">
        <v>441</v>
      </c>
      <c r="M215" s="545">
        <v>0.06</v>
      </c>
      <c r="N215" s="545">
        <v>0.15</v>
      </c>
      <c r="O215" s="303" t="s">
        <v>1042</v>
      </c>
      <c r="P215" s="485">
        <f>VLOOKUP($A215,'Изменение прайс-листа'!$A$2:$E$798,4,FALSE)</f>
        <v>1596</v>
      </c>
      <c r="Q215" s="467">
        <f t="shared" si="41"/>
        <v>1915.1999999999998</v>
      </c>
      <c r="R215" s="467">
        <f t="shared" si="42"/>
        <v>114.91199999999999</v>
      </c>
      <c r="S215" s="398">
        <f t="shared" si="43"/>
        <v>4788</v>
      </c>
      <c r="T215" s="107"/>
      <c r="U215" s="121">
        <f t="shared" si="44"/>
        <v>0</v>
      </c>
      <c r="V215" s="783">
        <f t="shared" si="45"/>
        <v>0</v>
      </c>
      <c r="W215" s="784">
        <f t="shared" si="46"/>
        <v>0</v>
      </c>
      <c r="X215" s="224" t="s">
        <v>1034</v>
      </c>
      <c r="Y215" s="224"/>
      <c r="Z215" s="222">
        <v>72</v>
      </c>
      <c r="AA215" s="222">
        <v>207.93599999999998</v>
      </c>
      <c r="AB215" s="221">
        <v>2376</v>
      </c>
      <c r="AC215" s="1143" t="s">
        <v>917</v>
      </c>
      <c r="AF215" s="207"/>
      <c r="AG215" s="208"/>
      <c r="AH215" s="207"/>
      <c r="AI215" s="12"/>
    </row>
    <row r="216" spans="1:35" s="232" customFormat="1" ht="38.1" customHeight="1">
      <c r="A216" s="206" t="s">
        <v>915</v>
      </c>
      <c r="B216" s="215" t="s">
        <v>1529</v>
      </c>
      <c r="C216" s="203" t="s">
        <v>1040</v>
      </c>
      <c r="D216" s="212" t="s">
        <v>1085</v>
      </c>
      <c r="E216" s="212" t="s">
        <v>1063</v>
      </c>
      <c r="F216" s="212" t="s">
        <v>1028</v>
      </c>
      <c r="G216" s="203" t="s">
        <v>1044</v>
      </c>
      <c r="H216" s="211" t="s">
        <v>1112</v>
      </c>
      <c r="I216" s="211" t="s">
        <v>1095</v>
      </c>
      <c r="J216" s="210" t="s">
        <v>826</v>
      </c>
      <c r="K216" s="202" t="s">
        <v>636</v>
      </c>
      <c r="L216" s="199" t="s">
        <v>441</v>
      </c>
      <c r="M216" s="545">
        <v>0.06</v>
      </c>
      <c r="N216" s="545">
        <v>0.15</v>
      </c>
      <c r="O216" s="303" t="s">
        <v>1042</v>
      </c>
      <c r="P216" s="485">
        <f>P215+'7. Надбавки'!$C$6</f>
        <v>1670</v>
      </c>
      <c r="Q216" s="471">
        <f t="shared" si="41"/>
        <v>2004</v>
      </c>
      <c r="R216" s="467">
        <f t="shared" si="42"/>
        <v>120.24</v>
      </c>
      <c r="S216" s="398">
        <f t="shared" si="43"/>
        <v>5010</v>
      </c>
      <c r="T216" s="107"/>
      <c r="U216" s="121">
        <f t="shared" si="44"/>
        <v>0</v>
      </c>
      <c r="V216" s="783">
        <f t="shared" si="45"/>
        <v>0</v>
      </c>
      <c r="W216" s="784">
        <f t="shared" si="46"/>
        <v>0</v>
      </c>
      <c r="X216" s="196"/>
      <c r="Y216" s="198"/>
      <c r="Z216" s="197">
        <v>72</v>
      </c>
      <c r="AA216" s="197">
        <v>207.93599999999998</v>
      </c>
      <c r="AB216" s="196">
        <v>2376</v>
      </c>
      <c r="AC216" s="1145"/>
      <c r="AD216" s="235"/>
      <c r="AF216" s="233"/>
      <c r="AG216" s="234"/>
      <c r="AH216" s="233"/>
      <c r="AI216" s="28"/>
    </row>
    <row r="217" spans="1:35" ht="64.349999999999994" customHeight="1">
      <c r="A217" s="220" t="s">
        <v>211</v>
      </c>
      <c r="B217" s="219" t="s">
        <v>503</v>
      </c>
      <c r="C217" s="214" t="s">
        <v>1040</v>
      </c>
      <c r="D217" s="213" t="s">
        <v>1085</v>
      </c>
      <c r="E217" s="213" t="s">
        <v>1063</v>
      </c>
      <c r="F217" s="213" t="s">
        <v>1026</v>
      </c>
      <c r="G217" s="203">
        <v>2</v>
      </c>
      <c r="H217" s="211" t="s">
        <v>1112</v>
      </c>
      <c r="I217" s="211" t="s">
        <v>1095</v>
      </c>
      <c r="J217" s="218">
        <v>2.5</v>
      </c>
      <c r="K217" s="217" t="s">
        <v>636</v>
      </c>
      <c r="L217" s="216" t="s">
        <v>441</v>
      </c>
      <c r="M217" s="541">
        <v>0.08</v>
      </c>
      <c r="N217" s="545">
        <v>0.15</v>
      </c>
      <c r="O217" s="550" t="s">
        <v>1042</v>
      </c>
      <c r="P217" s="485">
        <f>VLOOKUP($A217,'Изменение прайс-листа'!$A$2:$E$798,4,FALSE)</f>
        <v>1858</v>
      </c>
      <c r="Q217" s="467">
        <f t="shared" si="41"/>
        <v>2229.6</v>
      </c>
      <c r="R217" s="467">
        <f t="shared" si="42"/>
        <v>178.36799999999999</v>
      </c>
      <c r="S217" s="398">
        <f t="shared" si="43"/>
        <v>5574</v>
      </c>
      <c r="T217" s="107"/>
      <c r="U217" s="121">
        <f t="shared" si="44"/>
        <v>0</v>
      </c>
      <c r="V217" s="783">
        <f t="shared" si="45"/>
        <v>0</v>
      </c>
      <c r="W217" s="784">
        <f t="shared" si="46"/>
        <v>0</v>
      </c>
      <c r="X217" s="224" t="s">
        <v>1034</v>
      </c>
      <c r="Y217" s="198"/>
      <c r="Z217" s="197">
        <v>72</v>
      </c>
      <c r="AA217" s="197">
        <v>203.4</v>
      </c>
      <c r="AB217" s="196">
        <v>2376</v>
      </c>
      <c r="AC217" s="209" t="s">
        <v>586</v>
      </c>
      <c r="AF217" s="207"/>
      <c r="AG217" s="208"/>
      <c r="AH217" s="207"/>
      <c r="AI217" s="12"/>
    </row>
    <row r="218" spans="1:35" ht="64.349999999999994" customHeight="1">
      <c r="A218" s="206" t="s">
        <v>918</v>
      </c>
      <c r="B218" s="215" t="s">
        <v>919</v>
      </c>
      <c r="C218" s="214" t="s">
        <v>1040</v>
      </c>
      <c r="D218" s="213" t="s">
        <v>1085</v>
      </c>
      <c r="E218" s="212" t="s">
        <v>1067</v>
      </c>
      <c r="F218" s="212" t="s">
        <v>1118</v>
      </c>
      <c r="G218" s="203" t="s">
        <v>1044</v>
      </c>
      <c r="H218" s="211" t="s">
        <v>1044</v>
      </c>
      <c r="I218" s="211" t="s">
        <v>1098</v>
      </c>
      <c r="J218" s="231">
        <v>0.2</v>
      </c>
      <c r="K218" s="202" t="s">
        <v>447</v>
      </c>
      <c r="L218" s="199" t="s">
        <v>441</v>
      </c>
      <c r="M218" s="545">
        <v>0.01</v>
      </c>
      <c r="N218" s="545">
        <v>0.1</v>
      </c>
      <c r="O218" s="303" t="s">
        <v>1038</v>
      </c>
      <c r="P218" s="485">
        <f>VLOOKUP($A218,'Изменение прайс-листа'!$A$2:$E$798,4,FALSE)</f>
        <v>3804</v>
      </c>
      <c r="Q218" s="471">
        <f t="shared" si="41"/>
        <v>4564.8</v>
      </c>
      <c r="R218" s="467">
        <f t="shared" si="42"/>
        <v>45.648000000000003</v>
      </c>
      <c r="S218" s="398">
        <f t="shared" si="43"/>
        <v>912.96</v>
      </c>
      <c r="T218" s="107"/>
      <c r="U218" s="121">
        <f t="shared" si="44"/>
        <v>0</v>
      </c>
      <c r="V218" s="783">
        <f t="shared" si="45"/>
        <v>0</v>
      </c>
      <c r="W218" s="784">
        <f t="shared" si="46"/>
        <v>0</v>
      </c>
      <c r="X218" s="196"/>
      <c r="Y218" s="230"/>
      <c r="Z218" s="197">
        <v>192</v>
      </c>
      <c r="AA218" s="197">
        <v>61.44</v>
      </c>
      <c r="AB218" s="196">
        <v>31680</v>
      </c>
      <c r="AC218" s="227" t="s">
        <v>920</v>
      </c>
      <c r="AF218" s="207"/>
      <c r="AG218" s="208"/>
      <c r="AH218" s="207"/>
      <c r="AI218" s="12"/>
    </row>
    <row r="219" spans="1:35" ht="64.349999999999994" customHeight="1">
      <c r="A219" s="220" t="s">
        <v>504</v>
      </c>
      <c r="B219" s="219" t="s">
        <v>505</v>
      </c>
      <c r="C219" s="214" t="s">
        <v>1040</v>
      </c>
      <c r="D219" s="213" t="s">
        <v>1085</v>
      </c>
      <c r="E219" s="212" t="s">
        <v>1067</v>
      </c>
      <c r="F219" s="213" t="s">
        <v>1119</v>
      </c>
      <c r="G219" s="203" t="s">
        <v>1044</v>
      </c>
      <c r="H219" s="211" t="s">
        <v>1044</v>
      </c>
      <c r="I219" s="211" t="s">
        <v>1044</v>
      </c>
      <c r="J219" s="228">
        <v>6</v>
      </c>
      <c r="K219" s="217" t="s">
        <v>447</v>
      </c>
      <c r="L219" s="216" t="s">
        <v>441</v>
      </c>
      <c r="M219" s="541">
        <v>0.1</v>
      </c>
      <c r="N219" s="541">
        <v>0.3</v>
      </c>
      <c r="O219" s="550" t="s">
        <v>1038</v>
      </c>
      <c r="P219" s="485">
        <f>VLOOKUP($A219,'Изменение прайс-листа'!$A$2:$E$798,4,FALSE)</f>
        <v>674</v>
      </c>
      <c r="Q219" s="471">
        <f t="shared" si="41"/>
        <v>808.8</v>
      </c>
      <c r="R219" s="467">
        <f t="shared" si="42"/>
        <v>80.88</v>
      </c>
      <c r="S219" s="398">
        <f t="shared" si="43"/>
        <v>4852.7999999999993</v>
      </c>
      <c r="T219" s="107"/>
      <c r="U219" s="121">
        <f t="shared" si="44"/>
        <v>0</v>
      </c>
      <c r="V219" s="783">
        <f t="shared" si="45"/>
        <v>0</v>
      </c>
      <c r="W219" s="784">
        <f t="shared" si="46"/>
        <v>0</v>
      </c>
      <c r="X219" s="196"/>
      <c r="Y219" s="230"/>
      <c r="Z219" s="197">
        <v>75</v>
      </c>
      <c r="AA219" s="197">
        <v>469.35</v>
      </c>
      <c r="AB219" s="196">
        <v>2475</v>
      </c>
      <c r="AC219" s="227" t="s">
        <v>587</v>
      </c>
      <c r="AF219" s="207"/>
      <c r="AG219" s="208"/>
      <c r="AH219" s="207"/>
      <c r="AI219" s="12"/>
    </row>
    <row r="220" spans="1:35" ht="35.1" customHeight="1">
      <c r="A220" s="220" t="s">
        <v>232</v>
      </c>
      <c r="B220" s="219" t="s">
        <v>358</v>
      </c>
      <c r="C220" s="214" t="s">
        <v>1040</v>
      </c>
      <c r="D220" s="213" t="s">
        <v>1085</v>
      </c>
      <c r="E220" s="212" t="s">
        <v>1067</v>
      </c>
      <c r="F220" s="213" t="s">
        <v>1120</v>
      </c>
      <c r="G220" s="203" t="s">
        <v>1044</v>
      </c>
      <c r="H220" s="211" t="s">
        <v>1044</v>
      </c>
      <c r="I220" s="211" t="s">
        <v>1044</v>
      </c>
      <c r="J220" s="218">
        <v>1</v>
      </c>
      <c r="K220" s="217" t="s">
        <v>447</v>
      </c>
      <c r="L220" s="216" t="s">
        <v>441</v>
      </c>
      <c r="M220" s="541">
        <v>0.05</v>
      </c>
      <c r="N220" s="541">
        <v>0.15</v>
      </c>
      <c r="O220" s="550" t="s">
        <v>1038</v>
      </c>
      <c r="P220" s="485">
        <f>VLOOKUP($A220,'Изменение прайс-листа'!$A$2:$E$798,4,FALSE)</f>
        <v>1316</v>
      </c>
      <c r="Q220" s="471">
        <f t="shared" si="41"/>
        <v>1579.2</v>
      </c>
      <c r="R220" s="467">
        <f t="shared" si="42"/>
        <v>78.960000000000008</v>
      </c>
      <c r="S220" s="398">
        <f t="shared" si="43"/>
        <v>1579.2</v>
      </c>
      <c r="T220" s="107"/>
      <c r="U220" s="121">
        <f t="shared" si="44"/>
        <v>0</v>
      </c>
      <c r="V220" s="783">
        <f t="shared" si="45"/>
        <v>0</v>
      </c>
      <c r="W220" s="784">
        <f t="shared" si="46"/>
        <v>0</v>
      </c>
      <c r="X220" s="196"/>
      <c r="Y220" s="230"/>
      <c r="Z220" s="197">
        <v>192</v>
      </c>
      <c r="AA220" s="197">
        <v>214.65600000000001</v>
      </c>
      <c r="AB220" s="196">
        <v>6336</v>
      </c>
      <c r="AC220" s="1143" t="s">
        <v>1656</v>
      </c>
      <c r="AF220" s="207"/>
      <c r="AG220" s="208"/>
      <c r="AH220" s="207"/>
      <c r="AI220" s="12"/>
    </row>
    <row r="221" spans="1:35" ht="35.1" customHeight="1">
      <c r="A221" s="220" t="s">
        <v>233</v>
      </c>
      <c r="B221" s="219" t="s">
        <v>705</v>
      </c>
      <c r="C221" s="214" t="s">
        <v>1040</v>
      </c>
      <c r="D221" s="213" t="s">
        <v>1085</v>
      </c>
      <c r="E221" s="212" t="s">
        <v>1067</v>
      </c>
      <c r="F221" s="213" t="s">
        <v>1120</v>
      </c>
      <c r="G221" s="203" t="s">
        <v>1044</v>
      </c>
      <c r="H221" s="211" t="s">
        <v>1044</v>
      </c>
      <c r="I221" s="211" t="s">
        <v>1044</v>
      </c>
      <c r="J221" s="218">
        <v>1</v>
      </c>
      <c r="K221" s="217" t="s">
        <v>447</v>
      </c>
      <c r="L221" s="216" t="s">
        <v>441</v>
      </c>
      <c r="M221" s="541">
        <v>0.05</v>
      </c>
      <c r="N221" s="541">
        <v>0.15</v>
      </c>
      <c r="O221" s="550" t="s">
        <v>1038</v>
      </c>
      <c r="P221" s="485">
        <f>VLOOKUP($A221,'Изменение прайс-листа'!$A$2:$E$798,4,FALSE)</f>
        <v>1708</v>
      </c>
      <c r="Q221" s="471">
        <f t="shared" si="41"/>
        <v>2049.6</v>
      </c>
      <c r="R221" s="467">
        <f t="shared" si="42"/>
        <v>102.48</v>
      </c>
      <c r="S221" s="398">
        <f t="shared" si="43"/>
        <v>2049.6</v>
      </c>
      <c r="T221" s="107"/>
      <c r="U221" s="121">
        <f t="shared" si="44"/>
        <v>0</v>
      </c>
      <c r="V221" s="783">
        <f t="shared" si="45"/>
        <v>0</v>
      </c>
      <c r="W221" s="784">
        <f t="shared" si="46"/>
        <v>0</v>
      </c>
      <c r="X221" s="196"/>
      <c r="Y221" s="230"/>
      <c r="Z221" s="197">
        <v>192</v>
      </c>
      <c r="AA221" s="197">
        <v>214.65600000000001</v>
      </c>
      <c r="AB221" s="196">
        <v>6336</v>
      </c>
      <c r="AC221" s="1144"/>
      <c r="AF221" s="207"/>
      <c r="AG221" s="208"/>
      <c r="AH221" s="207"/>
      <c r="AI221" s="12"/>
    </row>
    <row r="222" spans="1:35" ht="35.1" customHeight="1">
      <c r="A222" s="220" t="s">
        <v>204</v>
      </c>
      <c r="B222" s="219" t="s">
        <v>359</v>
      </c>
      <c r="C222" s="214" t="s">
        <v>1040</v>
      </c>
      <c r="D222" s="213" t="s">
        <v>1085</v>
      </c>
      <c r="E222" s="212" t="s">
        <v>1067</v>
      </c>
      <c r="F222" s="213" t="s">
        <v>1120</v>
      </c>
      <c r="G222" s="203" t="s">
        <v>1044</v>
      </c>
      <c r="H222" s="211" t="s">
        <v>1044</v>
      </c>
      <c r="I222" s="211" t="s">
        <v>1044</v>
      </c>
      <c r="J222" s="218">
        <v>1</v>
      </c>
      <c r="K222" s="217" t="s">
        <v>447</v>
      </c>
      <c r="L222" s="216" t="s">
        <v>441</v>
      </c>
      <c r="M222" s="541">
        <v>0.05</v>
      </c>
      <c r="N222" s="541">
        <v>0.15</v>
      </c>
      <c r="O222" s="550" t="s">
        <v>1038</v>
      </c>
      <c r="P222" s="485">
        <f>VLOOKUP($A222,'Изменение прайс-листа'!$A$2:$E$798,4,FALSE)</f>
        <v>1316</v>
      </c>
      <c r="Q222" s="471">
        <f t="shared" si="41"/>
        <v>1579.2</v>
      </c>
      <c r="R222" s="467">
        <f t="shared" si="42"/>
        <v>78.960000000000008</v>
      </c>
      <c r="S222" s="398">
        <f t="shared" si="43"/>
        <v>1579.2</v>
      </c>
      <c r="T222" s="107"/>
      <c r="U222" s="121">
        <f t="shared" si="44"/>
        <v>0</v>
      </c>
      <c r="V222" s="783">
        <f t="shared" si="45"/>
        <v>0</v>
      </c>
      <c r="W222" s="784">
        <f t="shared" si="46"/>
        <v>0</v>
      </c>
      <c r="X222" s="196"/>
      <c r="Y222" s="230"/>
      <c r="Z222" s="197">
        <v>192</v>
      </c>
      <c r="AA222" s="197">
        <v>214.65600000000001</v>
      </c>
      <c r="AB222" s="196">
        <v>6336</v>
      </c>
      <c r="AC222" s="1144"/>
      <c r="AF222" s="207"/>
      <c r="AG222" s="208"/>
      <c r="AH222" s="207"/>
      <c r="AI222" s="12"/>
    </row>
    <row r="223" spans="1:35" ht="35.1" customHeight="1">
      <c r="A223" s="220" t="s">
        <v>205</v>
      </c>
      <c r="B223" s="219" t="s">
        <v>29</v>
      </c>
      <c r="C223" s="214" t="s">
        <v>1040</v>
      </c>
      <c r="D223" s="213" t="s">
        <v>1085</v>
      </c>
      <c r="E223" s="212" t="s">
        <v>1067</v>
      </c>
      <c r="F223" s="213" t="s">
        <v>1120</v>
      </c>
      <c r="G223" s="203" t="s">
        <v>1044</v>
      </c>
      <c r="H223" s="211" t="s">
        <v>1044</v>
      </c>
      <c r="I223" s="211" t="s">
        <v>1044</v>
      </c>
      <c r="J223" s="218">
        <v>1</v>
      </c>
      <c r="K223" s="217" t="s">
        <v>447</v>
      </c>
      <c r="L223" s="216" t="s">
        <v>441</v>
      </c>
      <c r="M223" s="541">
        <v>0.05</v>
      </c>
      <c r="N223" s="541">
        <v>0.15</v>
      </c>
      <c r="O223" s="550" t="s">
        <v>1038</v>
      </c>
      <c r="P223" s="485">
        <f>VLOOKUP($A223,'Изменение прайс-листа'!$A$2:$E$798,4,FALSE)</f>
        <v>1316</v>
      </c>
      <c r="Q223" s="471">
        <f t="shared" si="41"/>
        <v>1579.2</v>
      </c>
      <c r="R223" s="467">
        <f t="shared" si="42"/>
        <v>78.960000000000008</v>
      </c>
      <c r="S223" s="398">
        <f t="shared" si="43"/>
        <v>1579.2</v>
      </c>
      <c r="T223" s="107"/>
      <c r="U223" s="121">
        <f t="shared" si="44"/>
        <v>0</v>
      </c>
      <c r="V223" s="783">
        <f t="shared" si="45"/>
        <v>0</v>
      </c>
      <c r="W223" s="784">
        <f t="shared" si="46"/>
        <v>0</v>
      </c>
      <c r="X223" s="196"/>
      <c r="Y223" s="230"/>
      <c r="Z223" s="197">
        <v>192</v>
      </c>
      <c r="AA223" s="197">
        <v>214.65600000000001</v>
      </c>
      <c r="AB223" s="196">
        <v>6336</v>
      </c>
      <c r="AC223" s="1144"/>
      <c r="AF223" s="207"/>
      <c r="AG223" s="208"/>
      <c r="AH223" s="207"/>
      <c r="AI223" s="12"/>
    </row>
    <row r="224" spans="1:35" ht="35.1" customHeight="1">
      <c r="A224" s="220" t="s">
        <v>206</v>
      </c>
      <c r="B224" s="219" t="s">
        <v>706</v>
      </c>
      <c r="C224" s="214" t="s">
        <v>1040</v>
      </c>
      <c r="D224" s="213" t="s">
        <v>1085</v>
      </c>
      <c r="E224" s="212" t="s">
        <v>1067</v>
      </c>
      <c r="F224" s="213" t="s">
        <v>1120</v>
      </c>
      <c r="G224" s="203" t="s">
        <v>1044</v>
      </c>
      <c r="H224" s="211" t="s">
        <v>1044</v>
      </c>
      <c r="I224" s="211" t="s">
        <v>1044</v>
      </c>
      <c r="J224" s="228">
        <v>1</v>
      </c>
      <c r="K224" s="217" t="s">
        <v>447</v>
      </c>
      <c r="L224" s="216" t="s">
        <v>441</v>
      </c>
      <c r="M224" s="541">
        <v>0.05</v>
      </c>
      <c r="N224" s="541">
        <v>0.15</v>
      </c>
      <c r="O224" s="550" t="s">
        <v>1038</v>
      </c>
      <c r="P224" s="485">
        <f>VLOOKUP($A224,'Изменение прайс-листа'!$A$2:$E$798,4,FALSE)</f>
        <v>1708</v>
      </c>
      <c r="Q224" s="471">
        <f t="shared" si="41"/>
        <v>2049.6</v>
      </c>
      <c r="R224" s="467">
        <f t="shared" si="42"/>
        <v>102.48</v>
      </c>
      <c r="S224" s="398">
        <f t="shared" si="43"/>
        <v>2049.6</v>
      </c>
      <c r="T224" s="107"/>
      <c r="U224" s="121">
        <f t="shared" si="44"/>
        <v>0</v>
      </c>
      <c r="V224" s="783">
        <f t="shared" si="45"/>
        <v>0</v>
      </c>
      <c r="W224" s="784">
        <f t="shared" si="46"/>
        <v>0</v>
      </c>
      <c r="X224" s="196"/>
      <c r="Y224" s="230"/>
      <c r="Z224" s="197">
        <v>192</v>
      </c>
      <c r="AA224" s="197">
        <v>214.65600000000001</v>
      </c>
      <c r="AB224" s="196">
        <v>6336</v>
      </c>
      <c r="AC224" s="1145"/>
      <c r="AF224" s="207"/>
      <c r="AG224" s="208"/>
      <c r="AH224" s="207"/>
      <c r="AI224" s="12"/>
    </row>
    <row r="225" spans="1:35" s="229" customFormat="1" ht="49.5" customHeight="1">
      <c r="A225" s="220" t="s">
        <v>212</v>
      </c>
      <c r="B225" s="219" t="s">
        <v>815</v>
      </c>
      <c r="C225" s="214" t="s">
        <v>1040</v>
      </c>
      <c r="D225" s="213" t="s">
        <v>1085</v>
      </c>
      <c r="E225" s="213" t="s">
        <v>1121</v>
      </c>
      <c r="F225" s="213" t="s">
        <v>1121</v>
      </c>
      <c r="G225" s="203" t="s">
        <v>1044</v>
      </c>
      <c r="H225" s="211" t="s">
        <v>1112</v>
      </c>
      <c r="I225" s="211" t="s">
        <v>1098</v>
      </c>
      <c r="J225" s="820">
        <v>1</v>
      </c>
      <c r="K225" s="821" t="s">
        <v>636</v>
      </c>
      <c r="L225" s="449" t="s">
        <v>336</v>
      </c>
      <c r="M225" s="546">
        <v>0.05</v>
      </c>
      <c r="N225" s="546">
        <v>0.1</v>
      </c>
      <c r="O225" s="441" t="s">
        <v>1042</v>
      </c>
      <c r="P225" s="628">
        <f>VLOOKUP($A225,'Изменение прайс-листа'!$A$2:$E$798,4,FALSE)</f>
        <v>5638</v>
      </c>
      <c r="Q225" s="470">
        <f t="shared" si="41"/>
        <v>6765.5999999999995</v>
      </c>
      <c r="R225" s="470">
        <f t="shared" si="42"/>
        <v>338.28</v>
      </c>
      <c r="S225" s="450">
        <f t="shared" si="43"/>
        <v>6765.5999999999995</v>
      </c>
      <c r="T225" s="107"/>
      <c r="U225" s="121">
        <f t="shared" si="44"/>
        <v>0</v>
      </c>
      <c r="V225" s="783">
        <f t="shared" si="45"/>
        <v>0</v>
      </c>
      <c r="W225" s="784">
        <f t="shared" si="46"/>
        <v>0</v>
      </c>
      <c r="X225" s="224" t="s">
        <v>1034</v>
      </c>
      <c r="Y225" s="226"/>
      <c r="Z225" s="222">
        <v>300</v>
      </c>
      <c r="AA225" s="222">
        <v>348</v>
      </c>
      <c r="AB225" s="221">
        <v>9900</v>
      </c>
      <c r="AC225" s="227" t="s">
        <v>588</v>
      </c>
      <c r="AD225" s="168"/>
      <c r="AF225" s="207"/>
      <c r="AG225" s="208"/>
      <c r="AH225" s="207"/>
      <c r="AI225" s="12"/>
    </row>
    <row r="226" spans="1:35" ht="46.5" customHeight="1">
      <c r="A226" s="220" t="s">
        <v>213</v>
      </c>
      <c r="B226" s="219" t="s">
        <v>589</v>
      </c>
      <c r="C226" s="214" t="s">
        <v>1040</v>
      </c>
      <c r="D226" s="213" t="s">
        <v>1085</v>
      </c>
      <c r="E226" s="213" t="s">
        <v>1121</v>
      </c>
      <c r="F226" s="213" t="s">
        <v>1122</v>
      </c>
      <c r="G226" s="203" t="s">
        <v>1044</v>
      </c>
      <c r="H226" s="211" t="s">
        <v>1112</v>
      </c>
      <c r="I226" s="211" t="s">
        <v>1098</v>
      </c>
      <c r="J226" s="822">
        <v>1</v>
      </c>
      <c r="K226" s="821" t="s">
        <v>1672</v>
      </c>
      <c r="L226" s="449" t="s">
        <v>698</v>
      </c>
      <c r="M226" s="546">
        <v>0.05</v>
      </c>
      <c r="N226" s="546">
        <v>0.1</v>
      </c>
      <c r="O226" s="441" t="s">
        <v>1042</v>
      </c>
      <c r="P226" s="628">
        <f>VLOOKUP($A226,'Изменение прайс-листа'!$A$2:$E$798,4,FALSE)</f>
        <v>6636</v>
      </c>
      <c r="Q226" s="470">
        <f t="shared" si="41"/>
        <v>7963.2</v>
      </c>
      <c r="R226" s="470">
        <f t="shared" si="42"/>
        <v>398.16</v>
      </c>
      <c r="S226" s="450">
        <f t="shared" si="43"/>
        <v>7963.2</v>
      </c>
      <c r="T226" s="107"/>
      <c r="U226" s="121">
        <f t="shared" si="44"/>
        <v>0</v>
      </c>
      <c r="V226" s="783">
        <f t="shared" si="45"/>
        <v>0</v>
      </c>
      <c r="W226" s="784">
        <f t="shared" si="46"/>
        <v>0</v>
      </c>
      <c r="X226" s="224" t="s">
        <v>1034</v>
      </c>
      <c r="Y226" s="226"/>
      <c r="Z226" s="222">
        <v>300</v>
      </c>
      <c r="AA226" s="222">
        <v>198</v>
      </c>
      <c r="AB226" s="221">
        <v>9900</v>
      </c>
      <c r="AC226" s="227" t="s">
        <v>1657</v>
      </c>
      <c r="AF226" s="207"/>
      <c r="AG226" s="208"/>
      <c r="AH226" s="207"/>
      <c r="AI226" s="12"/>
    </row>
    <row r="227" spans="1:35" ht="49.5" customHeight="1">
      <c r="A227" s="220" t="s">
        <v>168</v>
      </c>
      <c r="B227" s="219" t="s">
        <v>806</v>
      </c>
      <c r="C227" s="214" t="s">
        <v>1040</v>
      </c>
      <c r="D227" s="213" t="s">
        <v>1085</v>
      </c>
      <c r="E227" s="213" t="s">
        <v>1067</v>
      </c>
      <c r="F227" s="213" t="s">
        <v>1118</v>
      </c>
      <c r="G227" s="203" t="s">
        <v>1044</v>
      </c>
      <c r="H227" s="211" t="s">
        <v>1044</v>
      </c>
      <c r="I227" s="211" t="s">
        <v>1044</v>
      </c>
      <c r="J227" s="273" t="s">
        <v>615</v>
      </c>
      <c r="K227" s="272" t="s">
        <v>1672</v>
      </c>
      <c r="L227" s="216" t="s">
        <v>336</v>
      </c>
      <c r="M227" s="541">
        <v>0.01</v>
      </c>
      <c r="N227" s="541">
        <v>0.1</v>
      </c>
      <c r="O227" s="550" t="s">
        <v>1038</v>
      </c>
      <c r="P227" s="485">
        <f>VLOOKUP($A227,'Изменение прайс-листа'!$A$2:$E$798,4,FALSE)</f>
        <v>2370</v>
      </c>
      <c r="Q227" s="471">
        <f t="shared" si="41"/>
        <v>2844</v>
      </c>
      <c r="R227" s="467">
        <f t="shared" si="42"/>
        <v>28.44</v>
      </c>
      <c r="S227" s="398">
        <f t="shared" si="43"/>
        <v>2844</v>
      </c>
      <c r="T227" s="107"/>
      <c r="U227" s="121">
        <f t="shared" si="44"/>
        <v>0</v>
      </c>
      <c r="V227" s="783">
        <f t="shared" si="45"/>
        <v>0</v>
      </c>
      <c r="W227" s="784">
        <f t="shared" si="46"/>
        <v>0</v>
      </c>
      <c r="X227" s="221"/>
      <c r="Y227" s="226"/>
      <c r="Z227" s="222">
        <v>500</v>
      </c>
      <c r="AA227" s="222">
        <v>100</v>
      </c>
      <c r="AB227" s="221">
        <v>16500</v>
      </c>
      <c r="AC227" s="227" t="s">
        <v>802</v>
      </c>
      <c r="AF227" s="207"/>
      <c r="AG227" s="208"/>
      <c r="AH227" s="207"/>
      <c r="AI227" s="12"/>
    </row>
    <row r="228" spans="1:35" ht="49.5" customHeight="1">
      <c r="A228" s="220" t="s">
        <v>807</v>
      </c>
      <c r="B228" s="219" t="s">
        <v>808</v>
      </c>
      <c r="C228" s="214" t="s">
        <v>1040</v>
      </c>
      <c r="D228" s="213" t="s">
        <v>1085</v>
      </c>
      <c r="E228" s="213" t="s">
        <v>1067</v>
      </c>
      <c r="F228" s="213" t="s">
        <v>1118</v>
      </c>
      <c r="G228" s="203" t="s">
        <v>1044</v>
      </c>
      <c r="H228" s="211" t="s">
        <v>1044</v>
      </c>
      <c r="I228" s="211" t="s">
        <v>1044</v>
      </c>
      <c r="J228" s="273" t="s">
        <v>615</v>
      </c>
      <c r="K228" s="272" t="s">
        <v>1672</v>
      </c>
      <c r="L228" s="216" t="s">
        <v>336</v>
      </c>
      <c r="M228" s="541">
        <v>0.01</v>
      </c>
      <c r="N228" s="541">
        <v>0.1</v>
      </c>
      <c r="O228" s="550" t="s">
        <v>1038</v>
      </c>
      <c r="P228" s="485">
        <f>VLOOKUP($A228,'Изменение прайс-листа'!$A$2:$E$798,4,FALSE)</f>
        <v>2370</v>
      </c>
      <c r="Q228" s="471">
        <f t="shared" si="41"/>
        <v>2844</v>
      </c>
      <c r="R228" s="467">
        <f t="shared" si="42"/>
        <v>28.44</v>
      </c>
      <c r="S228" s="398">
        <f t="shared" si="43"/>
        <v>2844</v>
      </c>
      <c r="T228" s="107"/>
      <c r="U228" s="121">
        <f t="shared" si="44"/>
        <v>0</v>
      </c>
      <c r="V228" s="783">
        <f t="shared" si="45"/>
        <v>0</v>
      </c>
      <c r="W228" s="784">
        <f t="shared" si="46"/>
        <v>0</v>
      </c>
      <c r="X228" s="221"/>
      <c r="Y228" s="226"/>
      <c r="Z228" s="222">
        <v>500</v>
      </c>
      <c r="AA228" s="222">
        <v>100</v>
      </c>
      <c r="AB228" s="221">
        <v>16500</v>
      </c>
      <c r="AC228" s="227" t="s">
        <v>801</v>
      </c>
      <c r="AF228" s="207"/>
      <c r="AG228" s="208"/>
      <c r="AH228" s="207"/>
      <c r="AI228" s="12"/>
    </row>
    <row r="229" spans="1:35" ht="49.5" customHeight="1">
      <c r="A229" s="220" t="s">
        <v>166</v>
      </c>
      <c r="B229" s="219" t="s">
        <v>167</v>
      </c>
      <c r="C229" s="214" t="s">
        <v>1040</v>
      </c>
      <c r="D229" s="213" t="s">
        <v>1085</v>
      </c>
      <c r="E229" s="213" t="s">
        <v>1067</v>
      </c>
      <c r="F229" s="213" t="s">
        <v>1118</v>
      </c>
      <c r="G229" s="203" t="s">
        <v>1044</v>
      </c>
      <c r="H229" s="211" t="s">
        <v>1044</v>
      </c>
      <c r="I229" s="211" t="s">
        <v>1044</v>
      </c>
      <c r="J229" s="273" t="s">
        <v>615</v>
      </c>
      <c r="K229" s="272" t="s">
        <v>1672</v>
      </c>
      <c r="L229" s="216" t="s">
        <v>336</v>
      </c>
      <c r="M229" s="541">
        <v>0.01</v>
      </c>
      <c r="N229" s="541">
        <v>0.1</v>
      </c>
      <c r="O229" s="550" t="s">
        <v>1038</v>
      </c>
      <c r="P229" s="473">
        <f>VLOOKUP($A229,'Изменение прайс-листа'!$A$2:$E$798,4,FALSE)</f>
        <v>2370</v>
      </c>
      <c r="Q229" s="471">
        <f t="shared" si="41"/>
        <v>2844</v>
      </c>
      <c r="R229" s="467">
        <f t="shared" si="42"/>
        <v>28.44</v>
      </c>
      <c r="S229" s="398">
        <f t="shared" si="43"/>
        <v>2844</v>
      </c>
      <c r="T229" s="107"/>
      <c r="U229" s="121">
        <f t="shared" si="44"/>
        <v>0</v>
      </c>
      <c r="V229" s="783">
        <f t="shared" si="45"/>
        <v>0</v>
      </c>
      <c r="W229" s="784">
        <f t="shared" si="46"/>
        <v>0</v>
      </c>
      <c r="X229" s="221"/>
      <c r="Y229" s="226"/>
      <c r="Z229" s="222">
        <v>500</v>
      </c>
      <c r="AA229" s="222">
        <v>100</v>
      </c>
      <c r="AB229" s="221">
        <v>16500</v>
      </c>
      <c r="AC229" s="225" t="s">
        <v>800</v>
      </c>
      <c r="AF229" s="207"/>
      <c r="AG229" s="208"/>
      <c r="AH229" s="207"/>
      <c r="AI229" s="12"/>
    </row>
    <row r="230" spans="1:35" ht="38.1" customHeight="1">
      <c r="A230" s="206" t="s">
        <v>921</v>
      </c>
      <c r="B230" s="215" t="s">
        <v>1839</v>
      </c>
      <c r="C230" s="214" t="s">
        <v>1040</v>
      </c>
      <c r="D230" s="212" t="s">
        <v>1019</v>
      </c>
      <c r="E230" s="212" t="s">
        <v>1123</v>
      </c>
      <c r="F230" s="215" t="s">
        <v>1044</v>
      </c>
      <c r="G230" s="203" t="s">
        <v>1044</v>
      </c>
      <c r="H230" s="211" t="s">
        <v>1044</v>
      </c>
      <c r="I230" s="211" t="s">
        <v>1044</v>
      </c>
      <c r="J230" s="266" t="s">
        <v>615</v>
      </c>
      <c r="K230" s="265" t="s">
        <v>152</v>
      </c>
      <c r="L230" s="199" t="s">
        <v>924</v>
      </c>
      <c r="M230" s="545">
        <v>6.0000000000000001E-3</v>
      </c>
      <c r="N230" s="545">
        <v>0.01</v>
      </c>
      <c r="O230" s="303" t="s">
        <v>1038</v>
      </c>
      <c r="P230" s="482">
        <f>VLOOKUP($A230,'Изменение прайс-листа'!$A$2:$E$798,4,FALSE)</f>
        <v>1748</v>
      </c>
      <c r="Q230" s="471">
        <f t="shared" si="41"/>
        <v>2097.6</v>
      </c>
      <c r="R230" s="467">
        <f t="shared" si="42"/>
        <v>12.585599999999999</v>
      </c>
      <c r="S230" s="398">
        <f t="shared" si="43"/>
        <v>2097.6</v>
      </c>
      <c r="T230" s="107"/>
      <c r="U230" s="121">
        <f t="shared" si="44"/>
        <v>0</v>
      </c>
      <c r="V230" s="783">
        <f t="shared" si="45"/>
        <v>0</v>
      </c>
      <c r="W230" s="784">
        <f t="shared" si="46"/>
        <v>0</v>
      </c>
      <c r="X230" s="224" t="s">
        <v>1034</v>
      </c>
      <c r="Y230" s="224"/>
      <c r="Z230" s="222">
        <v>1500</v>
      </c>
      <c r="AA230" s="222">
        <v>315</v>
      </c>
      <c r="AB230" s="221">
        <v>49500</v>
      </c>
      <c r="AC230" s="1180" t="s">
        <v>925</v>
      </c>
      <c r="AF230" s="207"/>
      <c r="AG230" s="208"/>
      <c r="AH230" s="207"/>
      <c r="AI230" s="12"/>
    </row>
    <row r="231" spans="1:35" ht="38.1" customHeight="1">
      <c r="A231" s="206" t="s">
        <v>922</v>
      </c>
      <c r="B231" s="215" t="s">
        <v>923</v>
      </c>
      <c r="C231" s="214" t="s">
        <v>1040</v>
      </c>
      <c r="D231" s="212" t="s">
        <v>1019</v>
      </c>
      <c r="E231" s="212" t="s">
        <v>1123</v>
      </c>
      <c r="F231" s="215" t="s">
        <v>1044</v>
      </c>
      <c r="G231" s="203" t="s">
        <v>1044</v>
      </c>
      <c r="H231" s="211" t="s">
        <v>1044</v>
      </c>
      <c r="I231" s="211" t="s">
        <v>1044</v>
      </c>
      <c r="J231" s="210" t="s">
        <v>170</v>
      </c>
      <c r="K231" s="202" t="s">
        <v>447</v>
      </c>
      <c r="L231" s="199" t="s">
        <v>924</v>
      </c>
      <c r="M231" s="545">
        <v>6.0000000000000001E-3</v>
      </c>
      <c r="N231" s="545">
        <v>0.01</v>
      </c>
      <c r="O231" s="303" t="s">
        <v>1038</v>
      </c>
      <c r="P231" s="485">
        <f>VLOOKUP($A231,'Изменение прайс-листа'!$A$2:$E$798,4,FALSE)</f>
        <v>5834</v>
      </c>
      <c r="Q231" s="471">
        <f t="shared" si="41"/>
        <v>7000.8</v>
      </c>
      <c r="R231" s="467">
        <f t="shared" si="42"/>
        <v>42.004800000000003</v>
      </c>
      <c r="S231" s="398">
        <f t="shared" si="43"/>
        <v>70008</v>
      </c>
      <c r="T231" s="107"/>
      <c r="U231" s="121">
        <f t="shared" si="44"/>
        <v>0</v>
      </c>
      <c r="V231" s="783">
        <f t="shared" si="45"/>
        <v>0</v>
      </c>
      <c r="W231" s="784">
        <f t="shared" si="46"/>
        <v>0</v>
      </c>
      <c r="X231" s="224" t="s">
        <v>1034</v>
      </c>
      <c r="Y231" s="198"/>
      <c r="Z231" s="197">
        <v>25</v>
      </c>
      <c r="AA231" s="197">
        <v>254.99999999999997</v>
      </c>
      <c r="AB231" s="196">
        <v>825</v>
      </c>
      <c r="AC231" s="1181"/>
      <c r="AF231" s="207"/>
      <c r="AG231" s="208"/>
      <c r="AH231" s="207"/>
      <c r="AI231" s="12"/>
    </row>
    <row r="232" spans="1:35" ht="65.25" customHeight="1">
      <c r="A232" s="220" t="s">
        <v>1670</v>
      </c>
      <c r="B232" s="219" t="s">
        <v>1671</v>
      </c>
      <c r="C232" s="214" t="s">
        <v>1040</v>
      </c>
      <c r="D232" s="213" t="s">
        <v>1019</v>
      </c>
      <c r="E232" s="213" t="s">
        <v>1067</v>
      </c>
      <c r="F232" s="219" t="s">
        <v>1124</v>
      </c>
      <c r="G232" s="203" t="s">
        <v>1044</v>
      </c>
      <c r="H232" s="211" t="s">
        <v>1112</v>
      </c>
      <c r="I232" s="211" t="s">
        <v>1098</v>
      </c>
      <c r="J232" s="218" t="s">
        <v>98</v>
      </c>
      <c r="K232" s="217" t="s">
        <v>447</v>
      </c>
      <c r="L232" s="216" t="s">
        <v>513</v>
      </c>
      <c r="M232" s="541">
        <v>1.4999999999999999E-2</v>
      </c>
      <c r="N232" s="541">
        <v>0.05</v>
      </c>
      <c r="O232" s="550" t="s">
        <v>1038</v>
      </c>
      <c r="P232" s="485">
        <f>VLOOKUP($A232,'Изменение прайс-листа'!$A$2:$E$798,4,FALSE)</f>
        <v>1046</v>
      </c>
      <c r="Q232" s="467">
        <f t="shared" si="41"/>
        <v>1255.2</v>
      </c>
      <c r="R232" s="467">
        <f t="shared" si="42"/>
        <v>18.827999999999999</v>
      </c>
      <c r="S232" s="398">
        <f t="shared" si="43"/>
        <v>6276</v>
      </c>
      <c r="T232" s="107"/>
      <c r="U232" s="121">
        <f t="shared" si="44"/>
        <v>0</v>
      </c>
      <c r="V232" s="783">
        <f t="shared" si="45"/>
        <v>0</v>
      </c>
      <c r="W232" s="784">
        <f t="shared" si="46"/>
        <v>0</v>
      </c>
      <c r="X232" s="221"/>
      <c r="Y232" s="223"/>
      <c r="Z232" s="222">
        <v>72</v>
      </c>
      <c r="AA232" s="222">
        <v>370.44</v>
      </c>
      <c r="AB232" s="221">
        <v>2376</v>
      </c>
      <c r="AC232" s="689" t="s">
        <v>174</v>
      </c>
      <c r="AF232" s="207"/>
      <c r="AG232" s="208"/>
      <c r="AH232" s="207"/>
      <c r="AI232" s="12"/>
    </row>
    <row r="233" spans="1:35" ht="40.35" customHeight="1">
      <c r="A233" s="206" t="s">
        <v>509</v>
      </c>
      <c r="B233" s="215" t="s">
        <v>699</v>
      </c>
      <c r="C233" s="203" t="s">
        <v>1040</v>
      </c>
      <c r="D233" s="212" t="s">
        <v>1019</v>
      </c>
      <c r="E233" s="212" t="s">
        <v>1067</v>
      </c>
      <c r="F233" s="212" t="s">
        <v>1044</v>
      </c>
      <c r="G233" s="203" t="s">
        <v>1044</v>
      </c>
      <c r="H233" s="211" t="s">
        <v>1044</v>
      </c>
      <c r="I233" s="211" t="s">
        <v>1098</v>
      </c>
      <c r="J233" s="210" t="s">
        <v>448</v>
      </c>
      <c r="K233" s="202" t="s">
        <v>447</v>
      </c>
      <c r="L233" s="199" t="s">
        <v>512</v>
      </c>
      <c r="M233" s="545">
        <v>0.1</v>
      </c>
      <c r="N233" s="545">
        <v>0.5</v>
      </c>
      <c r="O233" s="303" t="s">
        <v>1038</v>
      </c>
      <c r="P233" s="485">
        <f>VLOOKUP($A233,'Изменение прайс-листа'!$A$2:$E$798,4,FALSE)</f>
        <v>1024</v>
      </c>
      <c r="Q233" s="471">
        <f t="shared" si="41"/>
        <v>1228.8</v>
      </c>
      <c r="R233" s="467">
        <f t="shared" si="42"/>
        <v>122.88</v>
      </c>
      <c r="S233" s="398">
        <f t="shared" si="43"/>
        <v>30720</v>
      </c>
      <c r="T233" s="107"/>
      <c r="U233" s="121">
        <f t="shared" si="44"/>
        <v>0</v>
      </c>
      <c r="V233" s="783">
        <f t="shared" si="45"/>
        <v>0</v>
      </c>
      <c r="W233" s="784">
        <f t="shared" si="46"/>
        <v>0</v>
      </c>
      <c r="X233" s="196"/>
      <c r="Y233" s="198"/>
      <c r="Z233" s="197">
        <v>40</v>
      </c>
      <c r="AA233" s="197">
        <v>1080</v>
      </c>
      <c r="AB233" s="196">
        <v>680</v>
      </c>
      <c r="AC233" s="1179" t="s">
        <v>222</v>
      </c>
      <c r="AF233" s="207"/>
      <c r="AG233" s="208"/>
      <c r="AH233" s="207"/>
      <c r="AI233" s="12"/>
    </row>
    <row r="234" spans="1:35" ht="40.35" customHeight="1">
      <c r="A234" s="206" t="s">
        <v>510</v>
      </c>
      <c r="B234" s="215" t="s">
        <v>700</v>
      </c>
      <c r="C234" s="203" t="s">
        <v>1040</v>
      </c>
      <c r="D234" s="212" t="s">
        <v>1019</v>
      </c>
      <c r="E234" s="212" t="s">
        <v>1067</v>
      </c>
      <c r="F234" s="212" t="s">
        <v>1044</v>
      </c>
      <c r="G234" s="203" t="s">
        <v>1044</v>
      </c>
      <c r="H234" s="211" t="s">
        <v>1044</v>
      </c>
      <c r="I234" s="211" t="s">
        <v>1098</v>
      </c>
      <c r="J234" s="210" t="s">
        <v>448</v>
      </c>
      <c r="K234" s="202" t="s">
        <v>447</v>
      </c>
      <c r="L234" s="199" t="s">
        <v>512</v>
      </c>
      <c r="M234" s="545">
        <v>0.1</v>
      </c>
      <c r="N234" s="545">
        <v>0.5</v>
      </c>
      <c r="O234" s="303" t="s">
        <v>1038</v>
      </c>
      <c r="P234" s="485">
        <f>VLOOKUP($A234,'Изменение прайс-листа'!$A$2:$E$798,4,FALSE)</f>
        <v>1024</v>
      </c>
      <c r="Q234" s="471">
        <f t="shared" si="41"/>
        <v>1228.8</v>
      </c>
      <c r="R234" s="467">
        <f t="shared" si="42"/>
        <v>122.88</v>
      </c>
      <c r="S234" s="398">
        <f t="shared" si="43"/>
        <v>30720</v>
      </c>
      <c r="T234" s="107"/>
      <c r="U234" s="121">
        <f t="shared" si="44"/>
        <v>0</v>
      </c>
      <c r="V234" s="783">
        <f t="shared" si="45"/>
        <v>0</v>
      </c>
      <c r="W234" s="784">
        <f t="shared" si="46"/>
        <v>0</v>
      </c>
      <c r="X234" s="196"/>
      <c r="Y234" s="198"/>
      <c r="Z234" s="197">
        <v>40</v>
      </c>
      <c r="AA234" s="197">
        <v>1080</v>
      </c>
      <c r="AB234" s="196">
        <v>680</v>
      </c>
      <c r="AC234" s="1180"/>
      <c r="AF234" s="207"/>
      <c r="AG234" s="208"/>
      <c r="AH234" s="207"/>
      <c r="AI234" s="12"/>
    </row>
    <row r="235" spans="1:35" ht="40.35" customHeight="1">
      <c r="A235" s="206" t="s">
        <v>511</v>
      </c>
      <c r="B235" s="215" t="s">
        <v>701</v>
      </c>
      <c r="C235" s="203" t="s">
        <v>1040</v>
      </c>
      <c r="D235" s="212" t="s">
        <v>1019</v>
      </c>
      <c r="E235" s="212" t="s">
        <v>1067</v>
      </c>
      <c r="F235" s="212" t="s">
        <v>1044</v>
      </c>
      <c r="G235" s="203" t="s">
        <v>1044</v>
      </c>
      <c r="H235" s="211" t="s">
        <v>1044</v>
      </c>
      <c r="I235" s="211" t="s">
        <v>1098</v>
      </c>
      <c r="J235" s="210" t="s">
        <v>448</v>
      </c>
      <c r="K235" s="202" t="s">
        <v>447</v>
      </c>
      <c r="L235" s="199" t="s">
        <v>512</v>
      </c>
      <c r="M235" s="545">
        <v>0.1</v>
      </c>
      <c r="N235" s="545">
        <v>0.5</v>
      </c>
      <c r="O235" s="303" t="s">
        <v>1038</v>
      </c>
      <c r="P235" s="485">
        <f>VLOOKUP($A235,'Изменение прайс-листа'!$A$2:$E$798,4,FALSE)</f>
        <v>1024</v>
      </c>
      <c r="Q235" s="471">
        <f t="shared" si="41"/>
        <v>1228.8</v>
      </c>
      <c r="R235" s="467">
        <f t="shared" si="42"/>
        <v>122.88</v>
      </c>
      <c r="S235" s="398">
        <f t="shared" si="43"/>
        <v>30720</v>
      </c>
      <c r="T235" s="107"/>
      <c r="U235" s="121">
        <f t="shared" si="44"/>
        <v>0</v>
      </c>
      <c r="V235" s="783">
        <f t="shared" si="45"/>
        <v>0</v>
      </c>
      <c r="W235" s="784">
        <f t="shared" si="46"/>
        <v>0</v>
      </c>
      <c r="X235" s="196"/>
      <c r="Y235" s="198"/>
      <c r="Z235" s="197">
        <v>40</v>
      </c>
      <c r="AA235" s="197">
        <v>1080</v>
      </c>
      <c r="AB235" s="196">
        <v>680</v>
      </c>
      <c r="AC235" s="1181"/>
      <c r="AF235" s="207"/>
      <c r="AG235" s="208"/>
      <c r="AH235" s="207"/>
      <c r="AI235" s="12"/>
    </row>
    <row r="236" spans="1:35" ht="40.35" customHeight="1">
      <c r="A236" s="206" t="s">
        <v>943</v>
      </c>
      <c r="B236" s="219" t="s">
        <v>175</v>
      </c>
      <c r="C236" s="214" t="s">
        <v>1040</v>
      </c>
      <c r="D236" s="212" t="s">
        <v>1019</v>
      </c>
      <c r="E236" s="213" t="s">
        <v>1067</v>
      </c>
      <c r="F236" s="213" t="s">
        <v>1124</v>
      </c>
      <c r="G236" s="203" t="s">
        <v>1044</v>
      </c>
      <c r="H236" s="211" t="s">
        <v>1112</v>
      </c>
      <c r="I236" s="211" t="s">
        <v>1098</v>
      </c>
      <c r="J236" s="218" t="s">
        <v>98</v>
      </c>
      <c r="K236" s="217" t="s">
        <v>447</v>
      </c>
      <c r="L236" s="216" t="s">
        <v>513</v>
      </c>
      <c r="M236" s="541">
        <v>0.15</v>
      </c>
      <c r="N236" s="541">
        <v>0.1</v>
      </c>
      <c r="O236" s="550" t="s">
        <v>1038</v>
      </c>
      <c r="P236" s="485">
        <f>VLOOKUP($A236,'Изменение прайс-листа'!$A$2:$E$798,4,FALSE)</f>
        <v>1238</v>
      </c>
      <c r="Q236" s="471">
        <f t="shared" si="41"/>
        <v>1485.6</v>
      </c>
      <c r="R236" s="467">
        <f t="shared" si="42"/>
        <v>222.83999999999997</v>
      </c>
      <c r="S236" s="398">
        <f t="shared" si="43"/>
        <v>7428</v>
      </c>
      <c r="T236" s="107"/>
      <c r="U236" s="121">
        <f t="shared" si="44"/>
        <v>0</v>
      </c>
      <c r="V236" s="783">
        <f t="shared" si="45"/>
        <v>0</v>
      </c>
      <c r="W236" s="784">
        <f t="shared" si="46"/>
        <v>0</v>
      </c>
      <c r="X236" s="196"/>
      <c r="Y236" s="198"/>
      <c r="Z236" s="197">
        <v>72</v>
      </c>
      <c r="AA236" s="197">
        <v>370.43999999999994</v>
      </c>
      <c r="AB236" s="196">
        <v>2376</v>
      </c>
      <c r="AC236" s="1179" t="s">
        <v>926</v>
      </c>
      <c r="AF236" s="207"/>
      <c r="AG236" s="208"/>
      <c r="AH236" s="207"/>
      <c r="AI236" s="12"/>
    </row>
    <row r="237" spans="1:35" ht="40.35" customHeight="1">
      <c r="A237" s="206" t="s">
        <v>944</v>
      </c>
      <c r="B237" s="219" t="s">
        <v>176</v>
      </c>
      <c r="C237" s="214" t="s">
        <v>1040</v>
      </c>
      <c r="D237" s="212" t="s">
        <v>1019</v>
      </c>
      <c r="E237" s="213" t="s">
        <v>1067</v>
      </c>
      <c r="F237" s="213" t="s">
        <v>1124</v>
      </c>
      <c r="G237" s="203" t="s">
        <v>1044</v>
      </c>
      <c r="H237" s="211" t="s">
        <v>1112</v>
      </c>
      <c r="I237" s="211" t="s">
        <v>1098</v>
      </c>
      <c r="J237" s="218" t="s">
        <v>98</v>
      </c>
      <c r="K237" s="217" t="s">
        <v>447</v>
      </c>
      <c r="L237" s="216" t="s">
        <v>513</v>
      </c>
      <c r="M237" s="541">
        <v>0.15</v>
      </c>
      <c r="N237" s="541">
        <v>0.15</v>
      </c>
      <c r="O237" s="550" t="s">
        <v>1038</v>
      </c>
      <c r="P237" s="485">
        <f>VLOOKUP($A237,'Изменение прайс-листа'!$A$2:$E$798,4,FALSE)</f>
        <v>1238</v>
      </c>
      <c r="Q237" s="471">
        <f t="shared" si="41"/>
        <v>1485.6</v>
      </c>
      <c r="R237" s="467">
        <f t="shared" si="42"/>
        <v>222.83999999999997</v>
      </c>
      <c r="S237" s="398">
        <f t="shared" si="43"/>
        <v>7428</v>
      </c>
      <c r="T237" s="107"/>
      <c r="U237" s="121">
        <f t="shared" si="44"/>
        <v>0</v>
      </c>
      <c r="V237" s="783">
        <f t="shared" si="45"/>
        <v>0</v>
      </c>
      <c r="W237" s="784">
        <f t="shared" si="46"/>
        <v>0</v>
      </c>
      <c r="X237" s="196"/>
      <c r="Y237" s="198"/>
      <c r="Z237" s="197">
        <v>72</v>
      </c>
      <c r="AA237" s="197">
        <v>370.43999999999994</v>
      </c>
      <c r="AB237" s="196">
        <v>2376</v>
      </c>
      <c r="AC237" s="1180"/>
      <c r="AF237" s="207"/>
      <c r="AG237" s="208"/>
      <c r="AH237" s="207"/>
      <c r="AI237" s="12"/>
    </row>
    <row r="238" spans="1:35" ht="40.35" customHeight="1">
      <c r="A238" s="220" t="s">
        <v>177</v>
      </c>
      <c r="B238" s="219" t="s">
        <v>178</v>
      </c>
      <c r="C238" s="214" t="s">
        <v>1040</v>
      </c>
      <c r="D238" s="212" t="s">
        <v>1019</v>
      </c>
      <c r="E238" s="213" t="s">
        <v>1067</v>
      </c>
      <c r="F238" s="213" t="s">
        <v>1124</v>
      </c>
      <c r="G238" s="203" t="s">
        <v>1044</v>
      </c>
      <c r="H238" s="211" t="s">
        <v>1112</v>
      </c>
      <c r="I238" s="211" t="s">
        <v>1098</v>
      </c>
      <c r="J238" s="218" t="s">
        <v>448</v>
      </c>
      <c r="K238" s="217" t="s">
        <v>447</v>
      </c>
      <c r="L238" s="216" t="s">
        <v>512</v>
      </c>
      <c r="M238" s="541">
        <v>0.15</v>
      </c>
      <c r="N238" s="541">
        <v>0.2</v>
      </c>
      <c r="O238" s="550" t="s">
        <v>1038</v>
      </c>
      <c r="P238" s="485">
        <f>VLOOKUP($A238,'Изменение прайс-листа'!$A$2:$E$798,4,FALSE)</f>
        <v>728</v>
      </c>
      <c r="Q238" s="471">
        <f t="shared" si="41"/>
        <v>873.6</v>
      </c>
      <c r="R238" s="467">
        <f t="shared" si="42"/>
        <v>131.04</v>
      </c>
      <c r="S238" s="398">
        <f t="shared" si="43"/>
        <v>21840</v>
      </c>
      <c r="T238" s="107"/>
      <c r="U238" s="121">
        <f t="shared" si="44"/>
        <v>0</v>
      </c>
      <c r="V238" s="783">
        <f t="shared" si="45"/>
        <v>0</v>
      </c>
      <c r="W238" s="784">
        <f t="shared" si="46"/>
        <v>0</v>
      </c>
      <c r="X238" s="196"/>
      <c r="Y238" s="198"/>
      <c r="Z238" s="197">
        <v>36</v>
      </c>
      <c r="AA238" s="197">
        <v>905.4</v>
      </c>
      <c r="AB238" s="196">
        <v>720</v>
      </c>
      <c r="AC238" s="1180"/>
      <c r="AF238" s="207"/>
      <c r="AG238" s="208"/>
      <c r="AH238" s="207"/>
      <c r="AI238" s="12"/>
    </row>
    <row r="239" spans="1:35" ht="40.35" customHeight="1">
      <c r="A239" s="220" t="s">
        <v>179</v>
      </c>
      <c r="B239" s="219" t="s">
        <v>180</v>
      </c>
      <c r="C239" s="214" t="s">
        <v>1040</v>
      </c>
      <c r="D239" s="212" t="s">
        <v>1019</v>
      </c>
      <c r="E239" s="213" t="s">
        <v>1067</v>
      </c>
      <c r="F239" s="213" t="s">
        <v>1124</v>
      </c>
      <c r="G239" s="203" t="s">
        <v>1044</v>
      </c>
      <c r="H239" s="211" t="s">
        <v>1112</v>
      </c>
      <c r="I239" s="211" t="s">
        <v>1098</v>
      </c>
      <c r="J239" s="218" t="s">
        <v>448</v>
      </c>
      <c r="K239" s="217" t="s">
        <v>447</v>
      </c>
      <c r="L239" s="216" t="s">
        <v>512</v>
      </c>
      <c r="M239" s="541">
        <v>0.15</v>
      </c>
      <c r="N239" s="541">
        <v>0.25</v>
      </c>
      <c r="O239" s="550" t="s">
        <v>1038</v>
      </c>
      <c r="P239" s="485">
        <f>VLOOKUP($A239,'Изменение прайс-листа'!$A$2:$E$798,4,FALSE)</f>
        <v>728</v>
      </c>
      <c r="Q239" s="471">
        <f t="shared" si="41"/>
        <v>873.6</v>
      </c>
      <c r="R239" s="467">
        <f t="shared" si="42"/>
        <v>131.04</v>
      </c>
      <c r="S239" s="398">
        <f t="shared" si="43"/>
        <v>21840</v>
      </c>
      <c r="T239" s="107"/>
      <c r="U239" s="121">
        <f t="shared" si="44"/>
        <v>0</v>
      </c>
      <c r="V239" s="783">
        <f t="shared" si="45"/>
        <v>0</v>
      </c>
      <c r="W239" s="784">
        <f t="shared" si="46"/>
        <v>0</v>
      </c>
      <c r="X239" s="196"/>
      <c r="Y239" s="198"/>
      <c r="Z239" s="197">
        <v>36</v>
      </c>
      <c r="AA239" s="197">
        <v>905.4</v>
      </c>
      <c r="AB239" s="196">
        <v>720</v>
      </c>
      <c r="AC239" s="1181"/>
      <c r="AF239" s="207"/>
      <c r="AG239" s="208"/>
      <c r="AH239" s="207"/>
      <c r="AI239" s="12"/>
    </row>
    <row r="240" spans="1:35" ht="65.099999999999994" customHeight="1">
      <c r="A240" s="206" t="s">
        <v>942</v>
      </c>
      <c r="B240" s="219" t="s">
        <v>741</v>
      </c>
      <c r="C240" s="214" t="s">
        <v>1040</v>
      </c>
      <c r="D240" s="212" t="s">
        <v>1019</v>
      </c>
      <c r="E240" s="213" t="s">
        <v>1067</v>
      </c>
      <c r="F240" s="213" t="s">
        <v>1124</v>
      </c>
      <c r="G240" s="203" t="s">
        <v>1044</v>
      </c>
      <c r="H240" s="211" t="s">
        <v>1112</v>
      </c>
      <c r="I240" s="211" t="s">
        <v>1098</v>
      </c>
      <c r="J240" s="218" t="s">
        <v>633</v>
      </c>
      <c r="K240" s="217" t="s">
        <v>447</v>
      </c>
      <c r="L240" s="216" t="s">
        <v>513</v>
      </c>
      <c r="M240" s="541">
        <v>0.1</v>
      </c>
      <c r="N240" s="541">
        <v>0.5</v>
      </c>
      <c r="O240" s="550" t="s">
        <v>1038</v>
      </c>
      <c r="P240" s="485">
        <f>VLOOKUP($A240,'Изменение прайс-листа'!$A$2:$E$798,4,FALSE)</f>
        <v>2262</v>
      </c>
      <c r="Q240" s="471">
        <f t="shared" si="41"/>
        <v>2714.4</v>
      </c>
      <c r="R240" s="467">
        <f t="shared" si="42"/>
        <v>271.44</v>
      </c>
      <c r="S240" s="398">
        <f t="shared" si="43"/>
        <v>54288</v>
      </c>
      <c r="T240" s="107"/>
      <c r="U240" s="121">
        <f t="shared" si="44"/>
        <v>0</v>
      </c>
      <c r="V240" s="783">
        <f t="shared" si="45"/>
        <v>0</v>
      </c>
      <c r="W240" s="784">
        <f t="shared" si="46"/>
        <v>0</v>
      </c>
      <c r="X240" s="196"/>
      <c r="Y240" s="198"/>
      <c r="Z240" s="197">
        <v>24</v>
      </c>
      <c r="AA240" s="197">
        <v>495.84000000000003</v>
      </c>
      <c r="AB240" s="196">
        <v>792</v>
      </c>
      <c r="AC240" s="170" t="s">
        <v>1658</v>
      </c>
      <c r="AF240" s="207"/>
      <c r="AG240" s="208"/>
      <c r="AH240" s="207"/>
      <c r="AI240" s="12"/>
    </row>
    <row r="241" spans="1:35" ht="68.25" customHeight="1">
      <c r="A241" s="206" t="s">
        <v>39</v>
      </c>
      <c r="B241" s="215" t="s">
        <v>948</v>
      </c>
      <c r="C241" s="214" t="s">
        <v>1040</v>
      </c>
      <c r="D241" s="212" t="s">
        <v>1019</v>
      </c>
      <c r="E241" s="213" t="s">
        <v>1067</v>
      </c>
      <c r="F241" s="212" t="s">
        <v>1120</v>
      </c>
      <c r="G241" s="203" t="s">
        <v>1044</v>
      </c>
      <c r="H241" s="211" t="s">
        <v>1044</v>
      </c>
      <c r="I241" s="211" t="s">
        <v>1095</v>
      </c>
      <c r="J241" s="210" t="s">
        <v>448</v>
      </c>
      <c r="K241" s="202" t="s">
        <v>447</v>
      </c>
      <c r="L241" s="199" t="s">
        <v>513</v>
      </c>
      <c r="M241" s="545">
        <v>0.2</v>
      </c>
      <c r="N241" s="545">
        <v>0.5</v>
      </c>
      <c r="O241" s="303" t="s">
        <v>1038</v>
      </c>
      <c r="P241" s="485">
        <f>VLOOKUP($A241,'Изменение прайс-листа'!$A$2:$E$798,4,FALSE)</f>
        <v>418</v>
      </c>
      <c r="Q241" s="471">
        <f>P241*1.2</f>
        <v>501.59999999999997</v>
      </c>
      <c r="R241" s="467">
        <f>Q241*M241</f>
        <v>100.32</v>
      </c>
      <c r="S241" s="398">
        <f>Q241*J241</f>
        <v>12540</v>
      </c>
      <c r="T241" s="107"/>
      <c r="U241" s="121">
        <f>T241*S241</f>
        <v>0</v>
      </c>
      <c r="V241" s="783">
        <f t="shared" si="45"/>
        <v>0</v>
      </c>
      <c r="W241" s="784">
        <f t="shared" si="46"/>
        <v>0</v>
      </c>
      <c r="X241" s="196"/>
      <c r="Y241" s="198"/>
      <c r="Z241" s="197">
        <v>24</v>
      </c>
      <c r="AA241" s="197">
        <v>616.20000000000005</v>
      </c>
      <c r="AB241" s="196">
        <v>696</v>
      </c>
      <c r="AC241" s="209" t="s">
        <v>590</v>
      </c>
      <c r="AF241" s="207"/>
      <c r="AG241" s="208"/>
      <c r="AH241" s="207"/>
      <c r="AI241" s="12"/>
    </row>
    <row r="242" spans="1:35" s="238" customFormat="1" ht="99" customHeight="1">
      <c r="A242" s="220" t="s">
        <v>1155</v>
      </c>
      <c r="B242" s="219" t="s">
        <v>1154</v>
      </c>
      <c r="C242" s="203" t="s">
        <v>1040</v>
      </c>
      <c r="D242" s="213" t="s">
        <v>1114</v>
      </c>
      <c r="E242" s="213" t="s">
        <v>1056</v>
      </c>
      <c r="F242" s="212" t="s">
        <v>1894</v>
      </c>
      <c r="G242" s="203" t="s">
        <v>1044</v>
      </c>
      <c r="H242" s="211" t="s">
        <v>1044</v>
      </c>
      <c r="I242" s="211" t="s">
        <v>1098</v>
      </c>
      <c r="J242" s="218" t="s">
        <v>361</v>
      </c>
      <c r="K242" s="217" t="s">
        <v>447</v>
      </c>
      <c r="L242" s="216" t="s">
        <v>455</v>
      </c>
      <c r="M242" s="541">
        <v>0.2</v>
      </c>
      <c r="N242" s="541">
        <v>0.4</v>
      </c>
      <c r="O242" s="550" t="s">
        <v>1038</v>
      </c>
      <c r="P242" s="485">
        <f>VLOOKUP($A242,'Изменение прайс-листа'!$A$2:$E$798,4,FALSE)</f>
        <v>2918</v>
      </c>
      <c r="Q242" s="467">
        <f t="shared" ref="Q242" si="51">P242*1.2</f>
        <v>3501.6</v>
      </c>
      <c r="R242" s="467">
        <f t="shared" ref="R242" si="52">Q242*M242</f>
        <v>700.32</v>
      </c>
      <c r="S242" s="398">
        <f t="shared" ref="S242" si="53">Q242*J242</f>
        <v>42019.199999999997</v>
      </c>
      <c r="T242" s="107"/>
      <c r="U242" s="121">
        <f t="shared" ref="U242" si="54">T242*S242</f>
        <v>0</v>
      </c>
      <c r="V242" s="783">
        <f t="shared" si="45"/>
        <v>0</v>
      </c>
      <c r="W242" s="784">
        <f t="shared" si="46"/>
        <v>0</v>
      </c>
      <c r="X242" s="221"/>
      <c r="Y242" s="223"/>
      <c r="Z242" s="823">
        <v>40</v>
      </c>
      <c r="AA242" s="823">
        <v>508.4</v>
      </c>
      <c r="AB242" s="824">
        <v>1320</v>
      </c>
      <c r="AC242" s="562" t="s">
        <v>1157</v>
      </c>
      <c r="AD242" s="239"/>
      <c r="AF242" s="207"/>
      <c r="AG242" s="208"/>
      <c r="AH242" s="207"/>
      <c r="AI242" s="12"/>
    </row>
    <row r="243" spans="1:35" s="238" customFormat="1" ht="93.75" customHeight="1">
      <c r="A243" s="220" t="s">
        <v>949</v>
      </c>
      <c r="B243" s="219" t="s">
        <v>1156</v>
      </c>
      <c r="C243" s="203" t="s">
        <v>1040</v>
      </c>
      <c r="D243" s="213" t="s">
        <v>1114</v>
      </c>
      <c r="E243" s="213" t="s">
        <v>1056</v>
      </c>
      <c r="F243" s="212" t="s">
        <v>1894</v>
      </c>
      <c r="G243" s="203" t="s">
        <v>1044</v>
      </c>
      <c r="H243" s="211" t="s">
        <v>1044</v>
      </c>
      <c r="I243" s="211" t="s">
        <v>1095</v>
      </c>
      <c r="J243" s="218" t="s">
        <v>473</v>
      </c>
      <c r="K243" s="217" t="s">
        <v>447</v>
      </c>
      <c r="L243" s="216" t="s">
        <v>455</v>
      </c>
      <c r="M243" s="541">
        <v>0.15</v>
      </c>
      <c r="N243" s="541">
        <v>0.25</v>
      </c>
      <c r="O243" s="550" t="s">
        <v>1038</v>
      </c>
      <c r="P243" s="485">
        <f>VLOOKUP($A243,'Изменение прайс-листа'!$A$2:$E$798,4,FALSE)</f>
        <v>4398</v>
      </c>
      <c r="Q243" s="467">
        <f t="shared" ref="Q243" si="55">P243*1.2</f>
        <v>5277.5999999999995</v>
      </c>
      <c r="R243" s="467">
        <f t="shared" ref="R243" si="56">Q243*M243</f>
        <v>791.63999999999987</v>
      </c>
      <c r="S243" s="398">
        <f t="shared" ref="S243" si="57">Q243*J243</f>
        <v>36943.199999999997</v>
      </c>
      <c r="T243" s="107"/>
      <c r="U243" s="121">
        <f t="shared" ref="U243" si="58">T243*S243</f>
        <v>0</v>
      </c>
      <c r="V243" s="783">
        <f t="shared" si="45"/>
        <v>0</v>
      </c>
      <c r="W243" s="784">
        <f t="shared" si="46"/>
        <v>0</v>
      </c>
      <c r="X243" s="221"/>
      <c r="Y243" s="223"/>
      <c r="Z243" s="823">
        <v>60</v>
      </c>
      <c r="AA243" s="823">
        <v>529.20000000000005</v>
      </c>
      <c r="AB243" s="824">
        <v>1980</v>
      </c>
      <c r="AC243" s="562" t="s">
        <v>2019</v>
      </c>
      <c r="AD243" s="239"/>
      <c r="AF243" s="207"/>
      <c r="AG243" s="208"/>
      <c r="AH243" s="207"/>
      <c r="AI243" s="12"/>
    </row>
    <row r="244" spans="1:35" s="238" customFormat="1" ht="49.35" customHeight="1">
      <c r="A244" s="220" t="s">
        <v>1602</v>
      </c>
      <c r="B244" s="219" t="s">
        <v>1659</v>
      </c>
      <c r="C244" s="203" t="s">
        <v>1040</v>
      </c>
      <c r="D244" s="213" t="s">
        <v>1114</v>
      </c>
      <c r="E244" s="213" t="s">
        <v>1116</v>
      </c>
      <c r="F244" s="212" t="s">
        <v>1026</v>
      </c>
      <c r="G244" s="203" t="s">
        <v>1044</v>
      </c>
      <c r="H244" s="211" t="s">
        <v>1044</v>
      </c>
      <c r="I244" s="211" t="s">
        <v>1098</v>
      </c>
      <c r="J244" s="218" t="s">
        <v>363</v>
      </c>
      <c r="K244" s="217" t="s">
        <v>447</v>
      </c>
      <c r="L244" s="216" t="s">
        <v>455</v>
      </c>
      <c r="M244" s="541">
        <v>0.15</v>
      </c>
      <c r="N244" s="541">
        <v>0.25</v>
      </c>
      <c r="O244" s="550" t="s">
        <v>1038</v>
      </c>
      <c r="P244" s="485">
        <f>VLOOKUP($A244,'Изменение прайс-листа'!$A$2:$E$798,4,FALSE)</f>
        <v>3904</v>
      </c>
      <c r="Q244" s="467">
        <f t="shared" ref="Q244:Q245" si="59">P244*1.2</f>
        <v>4684.8</v>
      </c>
      <c r="R244" s="467">
        <f t="shared" ref="R244:R245" si="60">Q244*M244</f>
        <v>702.72</v>
      </c>
      <c r="S244" s="398">
        <f t="shared" ref="S244:S245" si="61">Q244*J244</f>
        <v>37478.400000000001</v>
      </c>
      <c r="T244" s="107"/>
      <c r="U244" s="121">
        <f t="shared" ref="U244:U245" si="62">T244*S244</f>
        <v>0</v>
      </c>
      <c r="V244" s="783">
        <f t="shared" si="45"/>
        <v>0</v>
      </c>
      <c r="W244" s="784">
        <f t="shared" si="46"/>
        <v>0</v>
      </c>
      <c r="X244" s="221"/>
      <c r="Y244" s="223"/>
      <c r="Z244" s="823">
        <v>40</v>
      </c>
      <c r="AA244" s="823">
        <v>361</v>
      </c>
      <c r="AB244" s="824">
        <v>1320</v>
      </c>
      <c r="AC244" s="562" t="s">
        <v>1153</v>
      </c>
      <c r="AD244" s="239"/>
      <c r="AF244" s="207"/>
      <c r="AG244" s="208"/>
      <c r="AH244" s="207"/>
      <c r="AI244" s="12"/>
    </row>
    <row r="245" spans="1:35" s="238" customFormat="1" ht="68.25" customHeight="1">
      <c r="A245" s="220" t="s">
        <v>362</v>
      </c>
      <c r="B245" s="219" t="s">
        <v>1152</v>
      </c>
      <c r="C245" s="203" t="s">
        <v>1040</v>
      </c>
      <c r="D245" s="213" t="s">
        <v>1114</v>
      </c>
      <c r="E245" s="213" t="s">
        <v>1116</v>
      </c>
      <c r="F245" s="212" t="s">
        <v>1026</v>
      </c>
      <c r="G245" s="203" t="s">
        <v>1044</v>
      </c>
      <c r="H245" s="211" t="s">
        <v>1044</v>
      </c>
      <c r="I245" s="211" t="s">
        <v>1096</v>
      </c>
      <c r="J245" s="218" t="s">
        <v>363</v>
      </c>
      <c r="K245" s="217" t="s">
        <v>447</v>
      </c>
      <c r="L245" s="216" t="s">
        <v>455</v>
      </c>
      <c r="M245" s="541">
        <v>0.15</v>
      </c>
      <c r="N245" s="541">
        <v>0.3</v>
      </c>
      <c r="O245" s="550" t="s">
        <v>1038</v>
      </c>
      <c r="P245" s="485">
        <f>VLOOKUP($A245,'Изменение прайс-листа'!$A$2:$E$798,4,FALSE)</f>
        <v>3650</v>
      </c>
      <c r="Q245" s="467">
        <f t="shared" si="59"/>
        <v>4380</v>
      </c>
      <c r="R245" s="467">
        <f t="shared" si="60"/>
        <v>657</v>
      </c>
      <c r="S245" s="398">
        <f t="shared" si="61"/>
        <v>35040</v>
      </c>
      <c r="T245" s="107"/>
      <c r="U245" s="121">
        <f t="shared" si="62"/>
        <v>0</v>
      </c>
      <c r="V245" s="783">
        <f t="shared" si="45"/>
        <v>0</v>
      </c>
      <c r="W245" s="784">
        <f t="shared" si="46"/>
        <v>0</v>
      </c>
      <c r="X245" s="221"/>
      <c r="Y245" s="223"/>
      <c r="Z245" s="823">
        <v>40</v>
      </c>
      <c r="AA245" s="823">
        <v>348</v>
      </c>
      <c r="AB245" s="824">
        <v>1320</v>
      </c>
      <c r="AC245" s="688" t="s">
        <v>739</v>
      </c>
      <c r="AD245" s="239"/>
      <c r="AF245" s="207"/>
      <c r="AG245" s="208"/>
      <c r="AH245" s="207"/>
      <c r="AI245" s="12"/>
    </row>
    <row r="246" spans="1:35" s="238" customFormat="1" ht="40.35" customHeight="1">
      <c r="A246" s="220" t="s">
        <v>970</v>
      </c>
      <c r="B246" s="219" t="s">
        <v>973</v>
      </c>
      <c r="C246" s="203" t="s">
        <v>1040</v>
      </c>
      <c r="D246" s="213" t="s">
        <v>1114</v>
      </c>
      <c r="E246" s="213" t="s">
        <v>1056</v>
      </c>
      <c r="F246" s="212" t="s">
        <v>1026</v>
      </c>
      <c r="G246" s="203" t="s">
        <v>1044</v>
      </c>
      <c r="H246" s="211" t="s">
        <v>1044</v>
      </c>
      <c r="I246" s="211" t="s">
        <v>1096</v>
      </c>
      <c r="J246" s="218" t="s">
        <v>98</v>
      </c>
      <c r="K246" s="217" t="s">
        <v>636</v>
      </c>
      <c r="L246" s="216" t="s">
        <v>441</v>
      </c>
      <c r="M246" s="541">
        <v>0.2</v>
      </c>
      <c r="N246" s="541">
        <v>0.4</v>
      </c>
      <c r="O246" s="550" t="s">
        <v>1042</v>
      </c>
      <c r="P246" s="485">
        <f>VLOOKUP($A246,'Изменение прайс-листа'!$A$2:$E$798,4,FALSE)</f>
        <v>2438</v>
      </c>
      <c r="Q246" s="467">
        <f t="shared" ref="Q246:Q247" si="63">P246*1.2</f>
        <v>2925.6</v>
      </c>
      <c r="R246" s="467">
        <f t="shared" ref="R246:R247" si="64">Q246*M246</f>
        <v>585.12</v>
      </c>
      <c r="S246" s="398">
        <f t="shared" ref="S246:S247" si="65">Q246*J246</f>
        <v>14628</v>
      </c>
      <c r="T246" s="107"/>
      <c r="U246" s="121">
        <f t="shared" ref="U246:U247" si="66">T246*S246</f>
        <v>0</v>
      </c>
      <c r="V246" s="783">
        <f t="shared" si="45"/>
        <v>0</v>
      </c>
      <c r="W246" s="784">
        <f t="shared" si="46"/>
        <v>0</v>
      </c>
      <c r="X246" s="221"/>
      <c r="Y246" s="223"/>
      <c r="Z246" s="222">
        <v>60</v>
      </c>
      <c r="AA246" s="222">
        <v>408.29999999999995</v>
      </c>
      <c r="AB246" s="221">
        <v>1980</v>
      </c>
      <c r="AC246" s="1175" t="s">
        <v>1158</v>
      </c>
      <c r="AD246" s="239"/>
      <c r="AF246" s="207"/>
      <c r="AG246" s="208"/>
      <c r="AH246" s="207"/>
      <c r="AI246" s="12"/>
    </row>
    <row r="247" spans="1:35" s="238" customFormat="1" ht="40.35" customHeight="1">
      <c r="A247" s="220" t="s">
        <v>971</v>
      </c>
      <c r="B247" s="219" t="s">
        <v>972</v>
      </c>
      <c r="C247" s="203" t="s">
        <v>1040</v>
      </c>
      <c r="D247" s="213" t="s">
        <v>1114</v>
      </c>
      <c r="E247" s="213" t="s">
        <v>1056</v>
      </c>
      <c r="F247" s="212" t="s">
        <v>1026</v>
      </c>
      <c r="G247" s="203" t="s">
        <v>1044</v>
      </c>
      <c r="H247" s="211" t="s">
        <v>1044</v>
      </c>
      <c r="I247" s="211" t="s">
        <v>1096</v>
      </c>
      <c r="J247" s="218" t="s">
        <v>98</v>
      </c>
      <c r="K247" s="217" t="s">
        <v>636</v>
      </c>
      <c r="L247" s="216" t="s">
        <v>441</v>
      </c>
      <c r="M247" s="541">
        <v>0.2</v>
      </c>
      <c r="N247" s="541">
        <v>0.4</v>
      </c>
      <c r="O247" s="550" t="s">
        <v>1042</v>
      </c>
      <c r="P247" s="485">
        <f>P246+'7. Надбавки'!$C$6</f>
        <v>2512</v>
      </c>
      <c r="Q247" s="467">
        <f t="shared" si="63"/>
        <v>3014.4</v>
      </c>
      <c r="R247" s="467">
        <f t="shared" si="64"/>
        <v>602.88</v>
      </c>
      <c r="S247" s="398">
        <f t="shared" si="65"/>
        <v>15072</v>
      </c>
      <c r="T247" s="107"/>
      <c r="U247" s="121">
        <f t="shared" si="66"/>
        <v>0</v>
      </c>
      <c r="V247" s="783">
        <f t="shared" si="45"/>
        <v>0</v>
      </c>
      <c r="W247" s="784">
        <f t="shared" si="46"/>
        <v>0</v>
      </c>
      <c r="X247" s="221"/>
      <c r="Y247" s="223"/>
      <c r="Z247" s="222">
        <v>60</v>
      </c>
      <c r="AA247" s="222">
        <v>408.29999999999995</v>
      </c>
      <c r="AB247" s="221">
        <v>1980</v>
      </c>
      <c r="AC247" s="1176"/>
      <c r="AD247" s="239"/>
      <c r="AF247" s="207"/>
      <c r="AG247" s="208"/>
      <c r="AH247" s="207"/>
      <c r="AI247" s="12"/>
    </row>
    <row r="248" spans="1:35" s="238" customFormat="1" ht="40.35" customHeight="1">
      <c r="A248" s="220" t="s">
        <v>977</v>
      </c>
      <c r="B248" s="219" t="s">
        <v>978</v>
      </c>
      <c r="C248" s="203" t="s">
        <v>1040</v>
      </c>
      <c r="D248" s="213" t="s">
        <v>1114</v>
      </c>
      <c r="E248" s="213" t="s">
        <v>1113</v>
      </c>
      <c r="F248" s="212" t="s">
        <v>1026</v>
      </c>
      <c r="G248" s="203" t="s">
        <v>1044</v>
      </c>
      <c r="H248" s="211" t="s">
        <v>1044</v>
      </c>
      <c r="I248" s="211" t="s">
        <v>1096</v>
      </c>
      <c r="J248" s="218" t="s">
        <v>98</v>
      </c>
      <c r="K248" s="217" t="s">
        <v>636</v>
      </c>
      <c r="L248" s="216" t="s">
        <v>441</v>
      </c>
      <c r="M248" s="541">
        <v>0.2</v>
      </c>
      <c r="N248" s="541">
        <v>0.4</v>
      </c>
      <c r="O248" s="550" t="s">
        <v>1042</v>
      </c>
      <c r="P248" s="485">
        <f>VLOOKUP($A248,'Изменение прайс-листа'!$A$2:$E$798,4,FALSE)</f>
        <v>3438</v>
      </c>
      <c r="Q248" s="467">
        <f t="shared" ref="Q248:Q252" si="67">P248*1.2</f>
        <v>4125.5999999999995</v>
      </c>
      <c r="R248" s="467">
        <f t="shared" ref="R248:R252" si="68">Q248*M248</f>
        <v>825.11999999999989</v>
      </c>
      <c r="S248" s="398">
        <f t="shared" ref="S248:S252" si="69">Q248*J248</f>
        <v>20627.999999999996</v>
      </c>
      <c r="T248" s="107"/>
      <c r="U248" s="121">
        <f t="shared" ref="U248:U252" si="70">T248*S248</f>
        <v>0</v>
      </c>
      <c r="V248" s="783">
        <f t="shared" si="45"/>
        <v>0</v>
      </c>
      <c r="W248" s="784">
        <f t="shared" si="46"/>
        <v>0</v>
      </c>
      <c r="X248" s="221"/>
      <c r="Y248" s="223"/>
      <c r="Z248" s="222">
        <v>60</v>
      </c>
      <c r="AA248" s="222">
        <v>408.29999999999995</v>
      </c>
      <c r="AB248" s="221">
        <v>1980</v>
      </c>
      <c r="AC248" s="1175" t="s">
        <v>976</v>
      </c>
      <c r="AD248" s="239"/>
      <c r="AF248" s="207"/>
      <c r="AG248" s="208"/>
      <c r="AH248" s="207"/>
      <c r="AI248" s="12"/>
    </row>
    <row r="249" spans="1:35" s="238" customFormat="1" ht="40.35" customHeight="1">
      <c r="A249" s="220" t="s">
        <v>979</v>
      </c>
      <c r="B249" s="219" t="s">
        <v>980</v>
      </c>
      <c r="C249" s="203" t="s">
        <v>1040</v>
      </c>
      <c r="D249" s="213" t="s">
        <v>1114</v>
      </c>
      <c r="E249" s="213" t="s">
        <v>1113</v>
      </c>
      <c r="F249" s="212" t="s">
        <v>1026</v>
      </c>
      <c r="G249" s="203" t="s">
        <v>1044</v>
      </c>
      <c r="H249" s="211" t="s">
        <v>1044</v>
      </c>
      <c r="I249" s="211" t="s">
        <v>1096</v>
      </c>
      <c r="J249" s="218" t="s">
        <v>98</v>
      </c>
      <c r="K249" s="217" t="s">
        <v>636</v>
      </c>
      <c r="L249" s="216" t="s">
        <v>441</v>
      </c>
      <c r="M249" s="541">
        <v>0.2</v>
      </c>
      <c r="N249" s="541">
        <v>0.4</v>
      </c>
      <c r="O249" s="550" t="s">
        <v>1042</v>
      </c>
      <c r="P249" s="485">
        <f>P248+'7. Надбавки'!$C$6</f>
        <v>3512</v>
      </c>
      <c r="Q249" s="467">
        <f t="shared" si="67"/>
        <v>4214.3999999999996</v>
      </c>
      <c r="R249" s="467">
        <f t="shared" si="68"/>
        <v>842.88</v>
      </c>
      <c r="S249" s="398">
        <f t="shared" si="69"/>
        <v>21072</v>
      </c>
      <c r="T249" s="107"/>
      <c r="U249" s="121">
        <f t="shared" si="70"/>
        <v>0</v>
      </c>
      <c r="V249" s="783">
        <f t="shared" si="45"/>
        <v>0</v>
      </c>
      <c r="W249" s="784">
        <f t="shared" si="46"/>
        <v>0</v>
      </c>
      <c r="X249" s="221"/>
      <c r="Y249" s="223"/>
      <c r="Z249" s="222">
        <v>60</v>
      </c>
      <c r="AA249" s="222">
        <v>408.29999999999995</v>
      </c>
      <c r="AB249" s="221">
        <v>1980</v>
      </c>
      <c r="AC249" s="1176"/>
      <c r="AD249" s="239"/>
      <c r="AF249" s="207"/>
      <c r="AG249" s="208"/>
      <c r="AH249" s="207"/>
      <c r="AI249" s="12"/>
    </row>
    <row r="250" spans="1:35" s="238" customFormat="1" ht="40.35" customHeight="1">
      <c r="A250" s="220" t="s">
        <v>981</v>
      </c>
      <c r="B250" s="219" t="s">
        <v>982</v>
      </c>
      <c r="C250" s="203" t="s">
        <v>1040</v>
      </c>
      <c r="D250" s="213" t="s">
        <v>1114</v>
      </c>
      <c r="E250" s="213" t="s">
        <v>1113</v>
      </c>
      <c r="F250" s="212" t="s">
        <v>1026</v>
      </c>
      <c r="G250" s="203" t="s">
        <v>1044</v>
      </c>
      <c r="H250" s="211" t="s">
        <v>1044</v>
      </c>
      <c r="I250" s="211" t="s">
        <v>1096</v>
      </c>
      <c r="J250" s="218" t="s">
        <v>98</v>
      </c>
      <c r="K250" s="217" t="s">
        <v>636</v>
      </c>
      <c r="L250" s="216" t="s">
        <v>441</v>
      </c>
      <c r="M250" s="541">
        <v>0.2</v>
      </c>
      <c r="N250" s="541">
        <v>0.4</v>
      </c>
      <c r="O250" s="550" t="s">
        <v>1042</v>
      </c>
      <c r="P250" s="485">
        <f>VLOOKUP($A250,'Изменение прайс-листа'!$A$2:$E$798,4,FALSE)</f>
        <v>5630</v>
      </c>
      <c r="Q250" s="467">
        <f t="shared" si="67"/>
        <v>6756</v>
      </c>
      <c r="R250" s="467">
        <f t="shared" si="68"/>
        <v>1351.2</v>
      </c>
      <c r="S250" s="398">
        <f t="shared" si="69"/>
        <v>33780</v>
      </c>
      <c r="T250" s="107"/>
      <c r="U250" s="121">
        <f t="shared" si="70"/>
        <v>0</v>
      </c>
      <c r="V250" s="783">
        <f t="shared" si="45"/>
        <v>0</v>
      </c>
      <c r="W250" s="784">
        <f t="shared" si="46"/>
        <v>0</v>
      </c>
      <c r="X250" s="221"/>
      <c r="Y250" s="223"/>
      <c r="Z250" s="222">
        <v>60</v>
      </c>
      <c r="AA250" s="222">
        <v>408.29999999999995</v>
      </c>
      <c r="AB250" s="221">
        <v>1980</v>
      </c>
      <c r="AC250" s="1175" t="s">
        <v>976</v>
      </c>
      <c r="AD250" s="239"/>
      <c r="AF250" s="207"/>
      <c r="AG250" s="208"/>
      <c r="AH250" s="207"/>
      <c r="AI250" s="12"/>
    </row>
    <row r="251" spans="1:35" s="238" customFormat="1" ht="40.35" customHeight="1">
      <c r="A251" s="220" t="s">
        <v>974</v>
      </c>
      <c r="B251" s="219" t="s">
        <v>983</v>
      </c>
      <c r="C251" s="203" t="s">
        <v>1040</v>
      </c>
      <c r="D251" s="213" t="s">
        <v>1114</v>
      </c>
      <c r="E251" s="213" t="s">
        <v>1113</v>
      </c>
      <c r="F251" s="212" t="s">
        <v>1026</v>
      </c>
      <c r="G251" s="203" t="s">
        <v>1044</v>
      </c>
      <c r="H251" s="211" t="s">
        <v>1044</v>
      </c>
      <c r="I251" s="211" t="s">
        <v>1096</v>
      </c>
      <c r="J251" s="218" t="s">
        <v>98</v>
      </c>
      <c r="K251" s="217" t="s">
        <v>636</v>
      </c>
      <c r="L251" s="216" t="s">
        <v>441</v>
      </c>
      <c r="M251" s="541">
        <v>0.2</v>
      </c>
      <c r="N251" s="541">
        <v>0.4</v>
      </c>
      <c r="O251" s="550" t="s">
        <v>1042</v>
      </c>
      <c r="P251" s="485">
        <f>P250+'7. Надбавки'!$C$6</f>
        <v>5704</v>
      </c>
      <c r="Q251" s="467">
        <f t="shared" si="67"/>
        <v>6844.8</v>
      </c>
      <c r="R251" s="467">
        <f t="shared" si="68"/>
        <v>1368.96</v>
      </c>
      <c r="S251" s="398">
        <f t="shared" si="69"/>
        <v>34224</v>
      </c>
      <c r="T251" s="107"/>
      <c r="U251" s="121">
        <f t="shared" si="70"/>
        <v>0</v>
      </c>
      <c r="V251" s="783">
        <f t="shared" si="45"/>
        <v>0</v>
      </c>
      <c r="W251" s="784">
        <f t="shared" si="46"/>
        <v>0</v>
      </c>
      <c r="X251" s="221"/>
      <c r="Y251" s="223"/>
      <c r="Z251" s="222">
        <v>60</v>
      </c>
      <c r="AA251" s="222">
        <v>408.29999999999995</v>
      </c>
      <c r="AB251" s="221">
        <v>1980</v>
      </c>
      <c r="AC251" s="1176"/>
      <c r="AD251" s="239"/>
      <c r="AF251" s="207"/>
      <c r="AG251" s="208"/>
      <c r="AH251" s="207"/>
      <c r="AI251" s="12"/>
    </row>
    <row r="252" spans="1:35" s="238" customFormat="1" ht="64.650000000000006" customHeight="1">
      <c r="A252" s="220" t="s">
        <v>975</v>
      </c>
      <c r="B252" s="219" t="s">
        <v>1115</v>
      </c>
      <c r="C252" s="214" t="s">
        <v>1040</v>
      </c>
      <c r="D252" s="213" t="s">
        <v>1114</v>
      </c>
      <c r="E252" s="213" t="s">
        <v>1116</v>
      </c>
      <c r="F252" s="213" t="s">
        <v>1026</v>
      </c>
      <c r="G252" s="203" t="s">
        <v>1044</v>
      </c>
      <c r="H252" s="211" t="s">
        <v>1112</v>
      </c>
      <c r="I252" s="211" t="s">
        <v>1098</v>
      </c>
      <c r="J252" s="218" t="s">
        <v>98</v>
      </c>
      <c r="K252" s="217" t="s">
        <v>636</v>
      </c>
      <c r="L252" s="216" t="s">
        <v>441</v>
      </c>
      <c r="M252" s="541">
        <v>0.1</v>
      </c>
      <c r="N252" s="541">
        <v>0.2</v>
      </c>
      <c r="O252" s="550" t="s">
        <v>1042</v>
      </c>
      <c r="P252" s="467">
        <f>VLOOKUP($A252,'Изменение прайс-листа'!$A$2:$E$798,4,FALSE)</f>
        <v>4062</v>
      </c>
      <c r="Q252" s="467">
        <f t="shared" si="67"/>
        <v>4874.3999999999996</v>
      </c>
      <c r="R252" s="467">
        <f t="shared" si="68"/>
        <v>487.44</v>
      </c>
      <c r="S252" s="398">
        <f t="shared" si="69"/>
        <v>24372</v>
      </c>
      <c r="T252" s="107"/>
      <c r="U252" s="121">
        <f t="shared" si="70"/>
        <v>0</v>
      </c>
      <c r="V252" s="783">
        <f t="shared" si="45"/>
        <v>0</v>
      </c>
      <c r="W252" s="784">
        <f t="shared" si="46"/>
        <v>0</v>
      </c>
      <c r="X252" s="221"/>
      <c r="Y252" s="223"/>
      <c r="Z252" s="222">
        <v>60</v>
      </c>
      <c r="AA252" s="222">
        <v>329.7</v>
      </c>
      <c r="AB252" s="221">
        <v>1980</v>
      </c>
      <c r="AC252" s="562" t="s">
        <v>1654</v>
      </c>
      <c r="AD252" s="239"/>
      <c r="AF252" s="207"/>
      <c r="AG252" s="208"/>
      <c r="AH252" s="207"/>
      <c r="AI252" s="12"/>
    </row>
    <row r="253" spans="1:35" ht="41.25" customHeight="1">
      <c r="A253" s="442" t="s">
        <v>1354</v>
      </c>
      <c r="B253" s="686" t="s">
        <v>1976</v>
      </c>
      <c r="C253" s="203" t="s">
        <v>1040</v>
      </c>
      <c r="D253" s="204" t="s">
        <v>1035</v>
      </c>
      <c r="E253" s="205" t="s">
        <v>1063</v>
      </c>
      <c r="F253" s="204" t="s">
        <v>1026</v>
      </c>
      <c r="G253" s="203" t="s">
        <v>1044</v>
      </c>
      <c r="H253" s="211" t="s">
        <v>1112</v>
      </c>
      <c r="I253" s="202" t="s">
        <v>1097</v>
      </c>
      <c r="J253" s="202">
        <v>2.5</v>
      </c>
      <c r="K253" s="201" t="s">
        <v>636</v>
      </c>
      <c r="L253" s="200" t="s">
        <v>1531</v>
      </c>
      <c r="M253" s="545">
        <v>0.11</v>
      </c>
      <c r="N253" s="545">
        <v>0.25</v>
      </c>
      <c r="O253" s="303" t="s">
        <v>1042</v>
      </c>
      <c r="P253" s="485">
        <f>VLOOKUP($A253,'Изменение прайс-листа'!$A$2:$E$798,4,FALSE)</f>
        <v>2710</v>
      </c>
      <c r="Q253" s="471">
        <f t="shared" si="41"/>
        <v>3252</v>
      </c>
      <c r="R253" s="467">
        <f t="shared" si="42"/>
        <v>357.72</v>
      </c>
      <c r="S253" s="398">
        <f t="shared" si="43"/>
        <v>8130</v>
      </c>
      <c r="T253" s="107"/>
      <c r="U253" s="121">
        <f t="shared" si="44"/>
        <v>0</v>
      </c>
      <c r="V253" s="783">
        <f t="shared" si="45"/>
        <v>0</v>
      </c>
      <c r="W253" s="784">
        <f t="shared" si="46"/>
        <v>0</v>
      </c>
      <c r="X253" s="196"/>
      <c r="Y253" s="198"/>
      <c r="Z253" s="197">
        <v>160</v>
      </c>
      <c r="AA253" s="197">
        <v>454.08000000000004</v>
      </c>
      <c r="AB253" s="196">
        <v>5280</v>
      </c>
      <c r="AC253" s="1172" t="s">
        <v>950</v>
      </c>
    </row>
    <row r="254" spans="1:35" s="182" customFormat="1" ht="41.25" customHeight="1">
      <c r="A254" s="195" t="s">
        <v>932</v>
      </c>
      <c r="B254" s="192" t="s">
        <v>933</v>
      </c>
      <c r="C254" s="194" t="s">
        <v>1040</v>
      </c>
      <c r="D254" s="192" t="s">
        <v>1035</v>
      </c>
      <c r="E254" s="193" t="s">
        <v>1063</v>
      </c>
      <c r="F254" s="192" t="s">
        <v>1026</v>
      </c>
      <c r="G254" s="191" t="s">
        <v>1044</v>
      </c>
      <c r="H254" s="190" t="s">
        <v>1044</v>
      </c>
      <c r="I254" s="189" t="s">
        <v>1097</v>
      </c>
      <c r="J254" s="189">
        <v>2.5</v>
      </c>
      <c r="K254" s="188" t="s">
        <v>636</v>
      </c>
      <c r="L254" s="187" t="s">
        <v>1531</v>
      </c>
      <c r="M254" s="547">
        <v>0.11</v>
      </c>
      <c r="N254" s="547">
        <v>0.25</v>
      </c>
      <c r="O254" s="555" t="s">
        <v>1042</v>
      </c>
      <c r="P254" s="488">
        <f>P253+'7. Надбавки'!$C$6</f>
        <v>2784</v>
      </c>
      <c r="Q254" s="475">
        <f t="shared" si="41"/>
        <v>3340.7999999999997</v>
      </c>
      <c r="R254" s="474">
        <f t="shared" si="42"/>
        <v>367.488</v>
      </c>
      <c r="S254" s="401">
        <f t="shared" si="43"/>
        <v>8352</v>
      </c>
      <c r="T254" s="107"/>
      <c r="U254" s="121">
        <f t="shared" si="44"/>
        <v>0</v>
      </c>
      <c r="V254" s="783">
        <f t="shared" si="45"/>
        <v>0</v>
      </c>
      <c r="W254" s="784">
        <f t="shared" si="46"/>
        <v>0</v>
      </c>
      <c r="X254" s="184"/>
      <c r="Y254" s="186"/>
      <c r="Z254" s="185">
        <v>160</v>
      </c>
      <c r="AA254" s="185">
        <v>454.08000000000004</v>
      </c>
      <c r="AB254" s="184">
        <v>5280</v>
      </c>
      <c r="AC254" s="1174"/>
      <c r="AD254" s="183"/>
    </row>
  </sheetData>
  <sheetProtection autoFilter="0" pivotTables="0"/>
  <autoFilter ref="A4:AK254" xr:uid="{00000000-0009-0000-0000-000002000000}"/>
  <mergeCells count="75">
    <mergeCell ref="AC188:AC189"/>
    <mergeCell ref="AC191:AC198"/>
    <mergeCell ref="AC179:AC180"/>
    <mergeCell ref="AC253:AC254"/>
    <mergeCell ref="AC250:AC251"/>
    <mergeCell ref="AC248:AC249"/>
    <mergeCell ref="AC206:AC207"/>
    <mergeCell ref="AC236:AC239"/>
    <mergeCell ref="AC233:AC235"/>
    <mergeCell ref="AC208:AC209"/>
    <mergeCell ref="AC210:AC213"/>
    <mergeCell ref="AC220:AC224"/>
    <mergeCell ref="AC230:AC231"/>
    <mergeCell ref="AC215:AC216"/>
    <mergeCell ref="AC246:AC247"/>
    <mergeCell ref="AC181:AC182"/>
    <mergeCell ref="AC184:AC187"/>
    <mergeCell ref="A2:AC2"/>
    <mergeCell ref="A3:A4"/>
    <mergeCell ref="B3:B4"/>
    <mergeCell ref="R3:R4"/>
    <mergeCell ref="S3:S4"/>
    <mergeCell ref="X3:X4"/>
    <mergeCell ref="Z3:Z4"/>
    <mergeCell ref="AA3:AA4"/>
    <mergeCell ref="U3:U4"/>
    <mergeCell ref="Q3:Q4"/>
    <mergeCell ref="Y3:Y4"/>
    <mergeCell ref="T3:T4"/>
    <mergeCell ref="AB3:AB4"/>
    <mergeCell ref="AC3:AC4"/>
    <mergeCell ref="AC171:AC172"/>
    <mergeCell ref="AC82:AC87"/>
    <mergeCell ref="AC88:AC95"/>
    <mergeCell ref="AC156:AC157"/>
    <mergeCell ref="AC166:AC169"/>
    <mergeCell ref="AC173:AC174"/>
    <mergeCell ref="AC158:AC165"/>
    <mergeCell ref="AC150:AC155"/>
    <mergeCell ref="AC128:AC135"/>
    <mergeCell ref="AC104:AC111"/>
    <mergeCell ref="AC146:AC149"/>
    <mergeCell ref="AC142:AC145"/>
    <mergeCell ref="C3:C4"/>
    <mergeCell ref="D3:D4"/>
    <mergeCell ref="AC27:AC28"/>
    <mergeCell ref="AC47:AC50"/>
    <mergeCell ref="AC62:AC65"/>
    <mergeCell ref="AC35:AC40"/>
    <mergeCell ref="AC41:AC44"/>
    <mergeCell ref="AC45:AC46"/>
    <mergeCell ref="AC5:AC6"/>
    <mergeCell ref="E3:E4"/>
    <mergeCell ref="F3:F4"/>
    <mergeCell ref="J3:L3"/>
    <mergeCell ref="AC11:AC12"/>
    <mergeCell ref="P3:P4"/>
    <mergeCell ref="V3:V4"/>
    <mergeCell ref="W3:W4"/>
    <mergeCell ref="AC199:AC205"/>
    <mergeCell ref="M3:O3"/>
    <mergeCell ref="I3:I4"/>
    <mergeCell ref="G3:G4"/>
    <mergeCell ref="H3:H4"/>
    <mergeCell ref="AC15:AC18"/>
    <mergeCell ref="AC20:AC21"/>
    <mergeCell ref="AC30:AC31"/>
    <mergeCell ref="AC51:AC60"/>
    <mergeCell ref="AC140:AC141"/>
    <mergeCell ref="AC136:AC139"/>
    <mergeCell ref="AC74:AC81"/>
    <mergeCell ref="AC66:AC73"/>
    <mergeCell ref="AC96:AC103"/>
    <mergeCell ref="AC175:AC178"/>
    <mergeCell ref="AC112:AC119"/>
  </mergeCells>
  <phoneticPr fontId="24" type="noConversion"/>
  <printOptions horizontalCentered="1"/>
  <pageMargins left="0.78740157480314965" right="0.27559055118110237" top="0.51181102362204722" bottom="0.74803149606299213" header="0.23622047244094491" footer="0.15748031496062992"/>
  <pageSetup paperSize="9" scale="25" fitToHeight="21" orientation="landscape" r:id="rId1"/>
  <headerFooter alignWithMargins="0">
    <oddFooter>&amp;L&amp;"Arial Narrow,обычный"______
Цены указаны со склада в г. Москва, в Рублях РФ.
Возможны изменения в ценах.&amp;CSto OBJ 01102019
&amp;R&amp;"Arial Narrow,полужирный"&amp;16&amp;P / &amp;N</oddFooter>
  </headerFooter>
  <rowBreaks count="2" manualBreakCount="2">
    <brk id="149" max="24" man="1"/>
    <brk id="229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4">
              <controlPr defaultSize="0" autoFill="0" autoPict="0" macro="[0]!AddtoOrderForm">
                <anchor moveWithCells="1" sizeWithCells="1">
                  <from>
                    <xdr:col>19</xdr:col>
                    <xdr:colOff>998220</xdr:colOff>
                    <xdr:row>0</xdr:row>
                    <xdr:rowOff>182880</xdr:rowOff>
                  </from>
                  <to>
                    <xdr:col>25</xdr:col>
                    <xdr:colOff>525780</xdr:colOff>
                    <xdr:row>1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4"/>
    <pageSetUpPr fitToPage="1"/>
  </sheetPr>
  <dimension ref="A1:Y48"/>
  <sheetViews>
    <sheetView showGridLines="0" zoomScale="60" zoomScaleNormal="60" zoomScaleSheetLayoutView="70" workbookViewId="0">
      <pane xSplit="2" ySplit="4" topLeftCell="C5" activePane="bottomRight" state="frozen"/>
      <selection activeCell="A2" sqref="A2"/>
      <selection pane="topRight" activeCell="C2" sqref="C2"/>
      <selection pane="bottomLeft" activeCell="A7" sqref="A7"/>
      <selection pane="bottomRight" activeCell="A3" sqref="A3:A4"/>
    </sheetView>
  </sheetViews>
  <sheetFormatPr defaultColWidth="0" defaultRowHeight="13.8"/>
  <cols>
    <col min="1" max="1" width="12.5546875" style="386" customWidth="1"/>
    <col min="2" max="2" width="52.44140625" style="387" customWidth="1"/>
    <col min="3" max="3" width="8.44140625" style="387" customWidth="1"/>
    <col min="4" max="4" width="12.109375" style="387" customWidth="1"/>
    <col min="5" max="5" width="26.44140625" style="387" customWidth="1"/>
    <col min="6" max="6" width="10.44140625" style="386" customWidth="1"/>
    <col min="7" max="7" width="6.5546875" style="386" customWidth="1"/>
    <col min="8" max="9" width="9.44140625" style="386" customWidth="1"/>
    <col min="10" max="10" width="5.44140625" style="386" customWidth="1"/>
    <col min="11" max="11" width="10.5546875" style="386" customWidth="1"/>
    <col min="12" max="12" width="7.5546875" style="386" customWidth="1"/>
    <col min="13" max="13" width="11.5546875" style="388" customWidth="1"/>
    <col min="14" max="14" width="12.44140625" style="386" customWidth="1"/>
    <col min="15" max="15" width="11.44140625" style="386" customWidth="1"/>
    <col min="16" max="16" width="13.5546875" style="386" customWidth="1"/>
    <col min="17" max="17" width="10.5546875" style="386" customWidth="1"/>
    <col min="18" max="20" width="16.5546875" style="386" customWidth="1"/>
    <col min="21" max="21" width="9.44140625" style="386" customWidth="1"/>
    <col min="22" max="22" width="13.5546875" style="389" customWidth="1"/>
    <col min="23" max="23" width="14.44140625" style="389" customWidth="1"/>
    <col min="24" max="24" width="10.5546875" style="386" customWidth="1"/>
    <col min="25" max="25" width="43.44140625" style="386" customWidth="1"/>
    <col min="26" max="16384" width="0" style="386" hidden="1"/>
  </cols>
  <sheetData>
    <row r="1" spans="1:25" s="311" customFormat="1" ht="48" customHeight="1">
      <c r="A1" s="1198" t="s">
        <v>2511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</row>
    <row r="2" spans="1:25" s="311" customFormat="1" ht="45.6" customHeight="1">
      <c r="A2" s="1199"/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  <c r="Q2" s="1199"/>
      <c r="R2" s="1199"/>
      <c r="S2" s="1199"/>
      <c r="T2" s="1199"/>
      <c r="U2" s="1199"/>
      <c r="V2" s="1199"/>
      <c r="W2" s="1199"/>
      <c r="X2" s="1199"/>
      <c r="Y2" s="1199"/>
    </row>
    <row r="3" spans="1:25" s="311" customFormat="1" ht="15.6" customHeight="1">
      <c r="A3" s="1200" t="s">
        <v>786</v>
      </c>
      <c r="B3" s="1202" t="s">
        <v>348</v>
      </c>
      <c r="C3" s="1207" t="s">
        <v>1673</v>
      </c>
      <c r="D3" s="1207" t="s">
        <v>1054</v>
      </c>
      <c r="E3" s="1209" t="s">
        <v>1020</v>
      </c>
      <c r="F3" s="1202" t="s">
        <v>1159</v>
      </c>
      <c r="G3" s="1202" t="s">
        <v>373</v>
      </c>
      <c r="H3" s="1202"/>
      <c r="I3" s="1202"/>
      <c r="J3" s="1202" t="s">
        <v>1889</v>
      </c>
      <c r="K3" s="1202"/>
      <c r="L3" s="1202"/>
      <c r="M3" s="1204" t="s">
        <v>1618</v>
      </c>
      <c r="N3" s="1206" t="s">
        <v>1617</v>
      </c>
      <c r="O3" s="1204" t="s">
        <v>1616</v>
      </c>
      <c r="P3" s="1204" t="s">
        <v>1615</v>
      </c>
      <c r="Q3" s="1188" t="s">
        <v>1675</v>
      </c>
      <c r="R3" s="1188" t="s">
        <v>1683</v>
      </c>
      <c r="S3" s="1218" t="s">
        <v>2028</v>
      </c>
      <c r="T3" s="1218" t="s">
        <v>2027</v>
      </c>
      <c r="U3" s="1188" t="s">
        <v>1032</v>
      </c>
      <c r="V3" s="1188" t="s">
        <v>1661</v>
      </c>
      <c r="W3" s="1188" t="s">
        <v>1660</v>
      </c>
      <c r="X3" s="1214" t="s">
        <v>1605</v>
      </c>
      <c r="Y3" s="1196" t="s">
        <v>481</v>
      </c>
    </row>
    <row r="4" spans="1:25" s="311" customFormat="1" ht="51.6" customHeight="1">
      <c r="A4" s="1201"/>
      <c r="B4" s="1203"/>
      <c r="C4" s="1208"/>
      <c r="D4" s="1208"/>
      <c r="E4" s="1210"/>
      <c r="F4" s="1203"/>
      <c r="G4" s="312" t="s">
        <v>1160</v>
      </c>
      <c r="H4" s="312" t="s">
        <v>1161</v>
      </c>
      <c r="I4" s="312" t="s">
        <v>1162</v>
      </c>
      <c r="J4" s="313" t="s">
        <v>1022</v>
      </c>
      <c r="K4" s="313" t="s">
        <v>1023</v>
      </c>
      <c r="L4" s="313" t="s">
        <v>1161</v>
      </c>
      <c r="M4" s="1205"/>
      <c r="N4" s="1206"/>
      <c r="O4" s="1205"/>
      <c r="P4" s="1205"/>
      <c r="Q4" s="1189"/>
      <c r="R4" s="1189"/>
      <c r="S4" s="1219"/>
      <c r="T4" s="1219"/>
      <c r="U4" s="1189"/>
      <c r="V4" s="1189"/>
      <c r="W4" s="1189"/>
      <c r="X4" s="1215"/>
      <c r="Y4" s="1197"/>
    </row>
    <row r="5" spans="1:25" s="311" customFormat="1" ht="31.2">
      <c r="A5" s="380" t="s">
        <v>1164</v>
      </c>
      <c r="B5" s="402" t="s">
        <v>1165</v>
      </c>
      <c r="C5" s="53" t="s">
        <v>1041</v>
      </c>
      <c r="D5" s="53" t="s">
        <v>1018</v>
      </c>
      <c r="E5" s="125" t="s">
        <v>1163</v>
      </c>
      <c r="F5" s="53"/>
      <c r="G5" s="108">
        <v>15</v>
      </c>
      <c r="H5" s="109" t="s">
        <v>447</v>
      </c>
      <c r="I5" s="110" t="s">
        <v>513</v>
      </c>
      <c r="J5" s="20">
        <v>0.04</v>
      </c>
      <c r="K5" s="36">
        <v>7.0000000000000007E-2</v>
      </c>
      <c r="L5" s="15" t="s">
        <v>1038</v>
      </c>
      <c r="M5" s="455">
        <f>VLOOKUP($A5,'Изменение прайс-листа'!$A$2:$E$798,4,FALSE)</f>
        <v>560</v>
      </c>
      <c r="N5" s="455">
        <f t="shared" ref="N5:N11" si="0">M5*1.2</f>
        <v>672</v>
      </c>
      <c r="O5" s="455">
        <f t="shared" ref="O5:O11" si="1">SUM(J5*N5)</f>
        <v>26.88</v>
      </c>
      <c r="P5" s="397">
        <f t="shared" ref="P5:P14" si="2">N5*G5</f>
        <v>10080</v>
      </c>
      <c r="Q5" s="464"/>
      <c r="R5" s="121">
        <f t="shared" ref="R5:R14" si="3">Q5*P5</f>
        <v>0</v>
      </c>
      <c r="S5" s="783">
        <f>ROUNDUP(W5/V5*Q5,0)</f>
        <v>0</v>
      </c>
      <c r="T5" s="784">
        <f>Q5/V5</f>
        <v>0</v>
      </c>
      <c r="U5" s="104" t="s">
        <v>1034</v>
      </c>
      <c r="V5" s="314">
        <v>24</v>
      </c>
      <c r="W5" s="314">
        <v>376.79999999999995</v>
      </c>
      <c r="X5" s="303">
        <v>792</v>
      </c>
      <c r="Y5" s="680" t="s">
        <v>1166</v>
      </c>
    </row>
    <row r="6" spans="1:25" s="311" customFormat="1" ht="31.2">
      <c r="A6" s="380" t="s">
        <v>1232</v>
      </c>
      <c r="B6" s="402" t="s">
        <v>1233</v>
      </c>
      <c r="C6" s="53" t="s">
        <v>1041</v>
      </c>
      <c r="D6" s="53" t="s">
        <v>1018</v>
      </c>
      <c r="E6" s="125" t="s">
        <v>1859</v>
      </c>
      <c r="F6" s="53" t="s">
        <v>1231</v>
      </c>
      <c r="G6" s="108">
        <v>25</v>
      </c>
      <c r="H6" s="109" t="s">
        <v>447</v>
      </c>
      <c r="I6" s="110" t="s">
        <v>512</v>
      </c>
      <c r="J6" s="20">
        <v>3</v>
      </c>
      <c r="K6" s="36">
        <v>10</v>
      </c>
      <c r="L6" s="15" t="s">
        <v>1038</v>
      </c>
      <c r="M6" s="455">
        <f>VLOOKUP($A6,'Изменение прайс-листа'!$A$2:$E$798,4,FALSE)</f>
        <v>38</v>
      </c>
      <c r="N6" s="455">
        <f t="shared" si="0"/>
        <v>45.6</v>
      </c>
      <c r="O6" s="455">
        <f t="shared" si="1"/>
        <v>136.80000000000001</v>
      </c>
      <c r="P6" s="397">
        <f t="shared" si="2"/>
        <v>1140</v>
      </c>
      <c r="Q6" s="464"/>
      <c r="R6" s="121">
        <f t="shared" si="3"/>
        <v>0</v>
      </c>
      <c r="S6" s="783">
        <f t="shared" ref="S6:S47" si="4">ROUNDUP(W6/V6*Q6,0)</f>
        <v>0</v>
      </c>
      <c r="T6" s="784">
        <f t="shared" ref="T6:T47" si="5">Q6/V6</f>
        <v>0</v>
      </c>
      <c r="U6" s="104" t="s">
        <v>1034</v>
      </c>
      <c r="V6" s="314">
        <v>42</v>
      </c>
      <c r="W6" s="314">
        <v>1054.2</v>
      </c>
      <c r="X6" s="441">
        <v>780</v>
      </c>
      <c r="Y6" s="681" t="s">
        <v>1234</v>
      </c>
    </row>
    <row r="7" spans="1:25" s="311" customFormat="1" ht="46.8">
      <c r="A7" s="380" t="s">
        <v>1235</v>
      </c>
      <c r="B7" s="402" t="s">
        <v>1236</v>
      </c>
      <c r="C7" s="53" t="s">
        <v>1041</v>
      </c>
      <c r="D7" s="53" t="s">
        <v>1018</v>
      </c>
      <c r="E7" s="125" t="s">
        <v>1698</v>
      </c>
      <c r="F7" s="53" t="s">
        <v>1231</v>
      </c>
      <c r="G7" s="108">
        <v>25</v>
      </c>
      <c r="H7" s="109" t="s">
        <v>447</v>
      </c>
      <c r="I7" s="110" t="s">
        <v>512</v>
      </c>
      <c r="J7" s="20">
        <v>3</v>
      </c>
      <c r="K7" s="36">
        <v>10</v>
      </c>
      <c r="L7" s="15" t="s">
        <v>1038</v>
      </c>
      <c r="M7" s="455">
        <f>VLOOKUP($A7,'Изменение прайс-листа'!$A$2:$E$798,4,FALSE)</f>
        <v>46</v>
      </c>
      <c r="N7" s="455">
        <f t="shared" si="0"/>
        <v>55.199999999999996</v>
      </c>
      <c r="O7" s="455">
        <f t="shared" si="1"/>
        <v>165.6</v>
      </c>
      <c r="P7" s="397">
        <f t="shared" si="2"/>
        <v>1380</v>
      </c>
      <c r="Q7" s="464"/>
      <c r="R7" s="121">
        <f t="shared" si="3"/>
        <v>0</v>
      </c>
      <c r="S7" s="783">
        <f t="shared" si="4"/>
        <v>0</v>
      </c>
      <c r="T7" s="784">
        <f t="shared" si="5"/>
        <v>0</v>
      </c>
      <c r="U7" s="104" t="s">
        <v>1034</v>
      </c>
      <c r="V7" s="314">
        <v>42</v>
      </c>
      <c r="W7" s="314">
        <v>1054.2</v>
      </c>
      <c r="X7" s="441">
        <v>780</v>
      </c>
      <c r="Y7" s="681" t="s">
        <v>1237</v>
      </c>
    </row>
    <row r="8" spans="1:25" s="311" customFormat="1" ht="62.4">
      <c r="A8" s="380" t="s">
        <v>1238</v>
      </c>
      <c r="B8" s="402" t="s">
        <v>1239</v>
      </c>
      <c r="C8" s="53" t="s">
        <v>1041</v>
      </c>
      <c r="D8" s="53" t="s">
        <v>1018</v>
      </c>
      <c r="E8" s="125" t="s">
        <v>1698</v>
      </c>
      <c r="F8" s="53" t="s">
        <v>1231</v>
      </c>
      <c r="G8" s="108">
        <v>25</v>
      </c>
      <c r="H8" s="109" t="s">
        <v>447</v>
      </c>
      <c r="I8" s="110" t="s">
        <v>512</v>
      </c>
      <c r="J8" s="20">
        <v>2.7</v>
      </c>
      <c r="K8" s="36">
        <v>10</v>
      </c>
      <c r="L8" s="15" t="s">
        <v>1038</v>
      </c>
      <c r="M8" s="455">
        <f>VLOOKUP($A8,'Изменение прайс-листа'!$A$2:$E$798,4,FALSE)</f>
        <v>76</v>
      </c>
      <c r="N8" s="455">
        <f t="shared" si="0"/>
        <v>91.2</v>
      </c>
      <c r="O8" s="455">
        <f t="shared" si="1"/>
        <v>246.24000000000004</v>
      </c>
      <c r="P8" s="397">
        <f t="shared" si="2"/>
        <v>2280</v>
      </c>
      <c r="Q8" s="464"/>
      <c r="R8" s="121">
        <f t="shared" si="3"/>
        <v>0</v>
      </c>
      <c r="S8" s="783">
        <f t="shared" si="4"/>
        <v>0</v>
      </c>
      <c r="T8" s="784">
        <f t="shared" si="5"/>
        <v>0</v>
      </c>
      <c r="U8" s="104"/>
      <c r="V8" s="314">
        <v>42</v>
      </c>
      <c r="W8" s="314">
        <v>1054.2</v>
      </c>
      <c r="X8" s="441">
        <v>780</v>
      </c>
      <c r="Y8" s="681" t="s">
        <v>1240</v>
      </c>
    </row>
    <row r="9" spans="1:25" s="311" customFormat="1" ht="46.8">
      <c r="A9" s="380" t="s">
        <v>1241</v>
      </c>
      <c r="B9" s="402" t="s">
        <v>1242</v>
      </c>
      <c r="C9" s="53" t="s">
        <v>1041</v>
      </c>
      <c r="D9" s="53" t="s">
        <v>1018</v>
      </c>
      <c r="E9" s="125" t="s">
        <v>1698</v>
      </c>
      <c r="F9" s="53" t="s">
        <v>1231</v>
      </c>
      <c r="G9" s="108">
        <v>25</v>
      </c>
      <c r="H9" s="109" t="s">
        <v>447</v>
      </c>
      <c r="I9" s="110" t="s">
        <v>512</v>
      </c>
      <c r="J9" s="20">
        <v>1.5</v>
      </c>
      <c r="K9" s="36">
        <v>8</v>
      </c>
      <c r="L9" s="15" t="s">
        <v>1038</v>
      </c>
      <c r="M9" s="455">
        <f>VLOOKUP($A9,'Изменение прайс-листа'!$A$2:$E$798,4,FALSE)</f>
        <v>78</v>
      </c>
      <c r="N9" s="455">
        <f t="shared" si="0"/>
        <v>93.6</v>
      </c>
      <c r="O9" s="455">
        <f t="shared" si="1"/>
        <v>140.39999999999998</v>
      </c>
      <c r="P9" s="397">
        <f t="shared" si="2"/>
        <v>2340</v>
      </c>
      <c r="Q9" s="464"/>
      <c r="R9" s="121">
        <f t="shared" si="3"/>
        <v>0</v>
      </c>
      <c r="S9" s="783">
        <f t="shared" si="4"/>
        <v>0</v>
      </c>
      <c r="T9" s="784">
        <f t="shared" si="5"/>
        <v>0</v>
      </c>
      <c r="U9" s="104"/>
      <c r="V9" s="314">
        <v>42</v>
      </c>
      <c r="W9" s="314">
        <v>1054.2</v>
      </c>
      <c r="X9" s="441">
        <v>780</v>
      </c>
      <c r="Y9" s="681" t="s">
        <v>2002</v>
      </c>
    </row>
    <row r="10" spans="1:25" s="311" customFormat="1" ht="31.2">
      <c r="A10" s="380" t="s">
        <v>1243</v>
      </c>
      <c r="B10" s="402" t="s">
        <v>1244</v>
      </c>
      <c r="C10" s="53" t="s">
        <v>1041</v>
      </c>
      <c r="D10" s="53" t="s">
        <v>1018</v>
      </c>
      <c r="E10" s="125" t="s">
        <v>1698</v>
      </c>
      <c r="F10" s="53" t="s">
        <v>1231</v>
      </c>
      <c r="G10" s="108">
        <v>25</v>
      </c>
      <c r="H10" s="109" t="s">
        <v>447</v>
      </c>
      <c r="I10" s="110" t="s">
        <v>512</v>
      </c>
      <c r="J10" s="20">
        <v>1.5</v>
      </c>
      <c r="K10" s="36">
        <v>8</v>
      </c>
      <c r="L10" s="15" t="s">
        <v>1038</v>
      </c>
      <c r="M10" s="455">
        <f>VLOOKUP($A10,'Изменение прайс-листа'!$A$2:$E$798,4,FALSE)</f>
        <v>42</v>
      </c>
      <c r="N10" s="455">
        <f t="shared" si="0"/>
        <v>50.4</v>
      </c>
      <c r="O10" s="455">
        <f t="shared" si="1"/>
        <v>75.599999999999994</v>
      </c>
      <c r="P10" s="397">
        <f t="shared" si="2"/>
        <v>1260</v>
      </c>
      <c r="Q10" s="464"/>
      <c r="R10" s="121">
        <f t="shared" si="3"/>
        <v>0</v>
      </c>
      <c r="S10" s="783">
        <f t="shared" si="4"/>
        <v>0</v>
      </c>
      <c r="T10" s="784">
        <f t="shared" si="5"/>
        <v>0</v>
      </c>
      <c r="U10" s="104"/>
      <c r="V10" s="314">
        <v>42</v>
      </c>
      <c r="W10" s="314">
        <v>1054.2</v>
      </c>
      <c r="X10" s="441">
        <v>780</v>
      </c>
      <c r="Y10" s="681" t="s">
        <v>2003</v>
      </c>
    </row>
    <row r="11" spans="1:25" s="311" customFormat="1" ht="31.2">
      <c r="A11" s="380" t="s">
        <v>1246</v>
      </c>
      <c r="B11" s="402" t="s">
        <v>1837</v>
      </c>
      <c r="C11" s="53" t="s">
        <v>1041</v>
      </c>
      <c r="D11" s="53" t="s">
        <v>1018</v>
      </c>
      <c r="E11" s="125" t="s">
        <v>1886</v>
      </c>
      <c r="F11" s="53"/>
      <c r="G11" s="108">
        <v>50</v>
      </c>
      <c r="H11" s="109" t="s">
        <v>659</v>
      </c>
      <c r="I11" s="110" t="s">
        <v>1247</v>
      </c>
      <c r="J11" s="20">
        <v>1</v>
      </c>
      <c r="K11" s="36">
        <v>1.1000000000000001</v>
      </c>
      <c r="L11" s="15" t="s">
        <v>1610</v>
      </c>
      <c r="M11" s="455">
        <f>VLOOKUP($A11,'Изменение прайс-листа'!$A$2:$E$798,4,FALSE)</f>
        <v>170</v>
      </c>
      <c r="N11" s="455">
        <f t="shared" si="0"/>
        <v>204</v>
      </c>
      <c r="O11" s="455">
        <f t="shared" si="1"/>
        <v>204</v>
      </c>
      <c r="P11" s="397">
        <f t="shared" si="2"/>
        <v>10200</v>
      </c>
      <c r="Q11" s="464"/>
      <c r="R11" s="121">
        <f t="shared" si="3"/>
        <v>0</v>
      </c>
      <c r="S11" s="783">
        <f t="shared" si="4"/>
        <v>0</v>
      </c>
      <c r="T11" s="784">
        <f t="shared" si="5"/>
        <v>0</v>
      </c>
      <c r="U11" s="104" t="s">
        <v>1034</v>
      </c>
      <c r="V11" s="314">
        <v>35</v>
      </c>
      <c r="W11" s="314">
        <v>339.5</v>
      </c>
      <c r="X11" s="303">
        <v>1120</v>
      </c>
      <c r="Y11" s="680" t="s">
        <v>1248</v>
      </c>
    </row>
    <row r="12" spans="1:25" s="311" customFormat="1" ht="15.6">
      <c r="A12" s="380">
        <v>512153</v>
      </c>
      <c r="B12" s="402" t="s">
        <v>1838</v>
      </c>
      <c r="C12" s="53" t="s">
        <v>1041</v>
      </c>
      <c r="D12" s="53" t="s">
        <v>1018</v>
      </c>
      <c r="E12" s="125" t="s">
        <v>1887</v>
      </c>
      <c r="F12" s="53"/>
      <c r="G12" s="108">
        <v>2.5</v>
      </c>
      <c r="H12" s="109" t="s">
        <v>659</v>
      </c>
      <c r="I12" s="110" t="s">
        <v>1245</v>
      </c>
      <c r="J12" s="20"/>
      <c r="K12" s="36"/>
      <c r="L12" s="15"/>
      <c r="M12" s="455">
        <f>VLOOKUP($A12,'Изменение прайс-листа'!$A$2:$E$798,4,FALSE)</f>
        <v>70</v>
      </c>
      <c r="N12" s="455">
        <f t="shared" ref="N12" si="6">M12*1.2</f>
        <v>84</v>
      </c>
      <c r="O12" s="455"/>
      <c r="P12" s="397">
        <f t="shared" si="2"/>
        <v>210</v>
      </c>
      <c r="Q12" s="464"/>
      <c r="R12" s="121">
        <f t="shared" si="3"/>
        <v>0</v>
      </c>
      <c r="S12" s="783">
        <f t="shared" si="4"/>
        <v>0</v>
      </c>
      <c r="T12" s="784">
        <f t="shared" si="5"/>
        <v>0</v>
      </c>
      <c r="U12" s="104" t="s">
        <v>1034</v>
      </c>
      <c r="V12" s="314">
        <v>2000</v>
      </c>
      <c r="W12" s="314">
        <v>440</v>
      </c>
      <c r="X12" s="303">
        <v>30000</v>
      </c>
      <c r="Y12" s="680" t="s">
        <v>1249</v>
      </c>
    </row>
    <row r="13" spans="1:25" s="311" customFormat="1" ht="15.6">
      <c r="A13" s="380" t="s">
        <v>1167</v>
      </c>
      <c r="B13" s="402" t="s">
        <v>1168</v>
      </c>
      <c r="C13" s="53" t="s">
        <v>1041</v>
      </c>
      <c r="D13" s="53" t="s">
        <v>1018</v>
      </c>
      <c r="E13" s="125" t="s">
        <v>1163</v>
      </c>
      <c r="F13" s="53" t="s">
        <v>1169</v>
      </c>
      <c r="G13" s="108">
        <v>24</v>
      </c>
      <c r="H13" s="109" t="s">
        <v>447</v>
      </c>
      <c r="I13" s="110" t="s">
        <v>513</v>
      </c>
      <c r="J13" s="20">
        <v>0.19</v>
      </c>
      <c r="K13" s="36">
        <v>0.35</v>
      </c>
      <c r="L13" s="15" t="s">
        <v>1038</v>
      </c>
      <c r="M13" s="455">
        <f>VLOOKUP($A13,'Изменение прайс-листа'!$A$2:$E$798,4,FALSE)</f>
        <v>195</v>
      </c>
      <c r="N13" s="455">
        <f>M13*1.2</f>
        <v>234</v>
      </c>
      <c r="O13" s="455">
        <f>SUM(J13*N13)</f>
        <v>44.46</v>
      </c>
      <c r="P13" s="397">
        <f t="shared" si="2"/>
        <v>5616</v>
      </c>
      <c r="Q13" s="464"/>
      <c r="R13" s="121">
        <f t="shared" si="3"/>
        <v>0</v>
      </c>
      <c r="S13" s="783">
        <f t="shared" si="4"/>
        <v>0</v>
      </c>
      <c r="T13" s="784">
        <f t="shared" si="5"/>
        <v>0</v>
      </c>
      <c r="U13" s="104" t="s">
        <v>1034</v>
      </c>
      <c r="V13" s="314">
        <v>24</v>
      </c>
      <c r="W13" s="314">
        <v>592.79999999999995</v>
      </c>
      <c r="X13" s="303">
        <v>744</v>
      </c>
      <c r="Y13" s="1217" t="s">
        <v>1170</v>
      </c>
    </row>
    <row r="14" spans="1:25" s="311" customFormat="1" ht="19.5" customHeight="1">
      <c r="A14" s="380" t="s">
        <v>1171</v>
      </c>
      <c r="B14" s="402" t="s">
        <v>1172</v>
      </c>
      <c r="C14" s="53" t="s">
        <v>1041</v>
      </c>
      <c r="D14" s="53" t="s">
        <v>1018</v>
      </c>
      <c r="E14" s="125" t="s">
        <v>1163</v>
      </c>
      <c r="F14" s="53" t="s">
        <v>1169</v>
      </c>
      <c r="G14" s="108">
        <v>24</v>
      </c>
      <c r="H14" s="109" t="s">
        <v>447</v>
      </c>
      <c r="I14" s="110" t="s">
        <v>513</v>
      </c>
      <c r="J14" s="20">
        <v>0.19</v>
      </c>
      <c r="K14" s="36">
        <v>0.35</v>
      </c>
      <c r="L14" s="15" t="s">
        <v>1038</v>
      </c>
      <c r="M14" s="484">
        <f>M13+'7. Надбавки'!$C$5</f>
        <v>241</v>
      </c>
      <c r="N14" s="455">
        <f>M14*1.2</f>
        <v>289.2</v>
      </c>
      <c r="O14" s="455">
        <f>SUM(J14*N14)</f>
        <v>54.948</v>
      </c>
      <c r="P14" s="397">
        <f t="shared" si="2"/>
        <v>6940.7999999999993</v>
      </c>
      <c r="Q14" s="503"/>
      <c r="R14" s="121">
        <f t="shared" si="3"/>
        <v>0</v>
      </c>
      <c r="S14" s="783">
        <f t="shared" si="4"/>
        <v>0</v>
      </c>
      <c r="T14" s="784">
        <f t="shared" si="5"/>
        <v>0</v>
      </c>
      <c r="U14" s="104"/>
      <c r="V14" s="314">
        <v>24</v>
      </c>
      <c r="W14" s="314">
        <v>592.79999999999995</v>
      </c>
      <c r="X14" s="303">
        <v>744</v>
      </c>
      <c r="Y14" s="1217"/>
    </row>
    <row r="15" spans="1:25" s="311" customFormat="1" ht="31.2">
      <c r="A15" s="380" t="s">
        <v>1788</v>
      </c>
      <c r="B15" s="402" t="s">
        <v>1791</v>
      </c>
      <c r="C15" s="53" t="s">
        <v>1041</v>
      </c>
      <c r="D15" s="53" t="s">
        <v>1018</v>
      </c>
      <c r="E15" s="125" t="s">
        <v>1790</v>
      </c>
      <c r="F15" s="53" t="s">
        <v>1230</v>
      </c>
      <c r="G15" s="453" t="s">
        <v>1755</v>
      </c>
      <c r="H15" s="109" t="s">
        <v>447</v>
      </c>
      <c r="I15" s="110" t="s">
        <v>512</v>
      </c>
      <c r="J15" s="20">
        <v>0.9</v>
      </c>
      <c r="K15" s="36">
        <v>0.9</v>
      </c>
      <c r="L15" s="15" t="s">
        <v>1038</v>
      </c>
      <c r="M15" s="455">
        <f>VLOOKUP($A15,'Изменение прайс-листа'!$A$2:$E$798,4,FALSE)</f>
        <v>88</v>
      </c>
      <c r="N15" s="455">
        <f t="shared" ref="N15:N16" si="7">M15*1.2</f>
        <v>105.6</v>
      </c>
      <c r="O15" s="455">
        <f t="shared" ref="O15:O16" si="8">SUM(J15*N15)</f>
        <v>95.039999999999992</v>
      </c>
      <c r="P15" s="397">
        <f t="shared" ref="P15:P16" si="9">N15*G15</f>
        <v>1900.8</v>
      </c>
      <c r="Q15" s="464"/>
      <c r="R15" s="121">
        <f t="shared" ref="R15:R16" si="10">Q15*P15</f>
        <v>0</v>
      </c>
      <c r="S15" s="783">
        <f t="shared" si="4"/>
        <v>0</v>
      </c>
      <c r="T15" s="784">
        <f t="shared" si="5"/>
        <v>0</v>
      </c>
      <c r="U15" s="104"/>
      <c r="V15" s="314">
        <v>42</v>
      </c>
      <c r="W15" s="314">
        <v>764</v>
      </c>
      <c r="X15" s="441">
        <v>780</v>
      </c>
      <c r="Y15" s="681" t="s">
        <v>1758</v>
      </c>
    </row>
    <row r="16" spans="1:25" s="311" customFormat="1" ht="15.6">
      <c r="A16" s="380" t="s">
        <v>1789</v>
      </c>
      <c r="B16" s="402" t="s">
        <v>1792</v>
      </c>
      <c r="C16" s="53" t="s">
        <v>1041</v>
      </c>
      <c r="D16" s="53" t="s">
        <v>1018</v>
      </c>
      <c r="E16" s="125" t="s">
        <v>1790</v>
      </c>
      <c r="F16" s="53" t="s">
        <v>1231</v>
      </c>
      <c r="G16" s="453" t="s">
        <v>448</v>
      </c>
      <c r="H16" s="109" t="s">
        <v>447</v>
      </c>
      <c r="I16" s="110" t="s">
        <v>512</v>
      </c>
      <c r="J16" s="20">
        <v>2</v>
      </c>
      <c r="K16" s="36">
        <v>2</v>
      </c>
      <c r="L16" s="15" t="s">
        <v>1038</v>
      </c>
      <c r="M16" s="455">
        <f>VLOOKUP($A16,'Изменение прайс-листа'!$A$2:$E$798,4,FALSE)</f>
        <v>42</v>
      </c>
      <c r="N16" s="455">
        <f t="shared" si="7"/>
        <v>50.4</v>
      </c>
      <c r="O16" s="455">
        <f t="shared" si="8"/>
        <v>100.8</v>
      </c>
      <c r="P16" s="397">
        <f t="shared" si="9"/>
        <v>1260</v>
      </c>
      <c r="Q16" s="464"/>
      <c r="R16" s="121">
        <f t="shared" si="10"/>
        <v>0</v>
      </c>
      <c r="S16" s="783">
        <f t="shared" si="4"/>
        <v>0</v>
      </c>
      <c r="T16" s="784">
        <f t="shared" si="5"/>
        <v>0</v>
      </c>
      <c r="U16" s="104"/>
      <c r="V16" s="314">
        <v>42</v>
      </c>
      <c r="W16" s="314">
        <v>1054.2</v>
      </c>
      <c r="X16" s="441">
        <v>780</v>
      </c>
      <c r="Y16" s="681" t="s">
        <v>1883</v>
      </c>
    </row>
    <row r="17" spans="1:25" s="311" customFormat="1" ht="31.2">
      <c r="A17" s="380" t="s">
        <v>1250</v>
      </c>
      <c r="B17" s="402" t="s">
        <v>1210</v>
      </c>
      <c r="C17" s="53" t="s">
        <v>1041</v>
      </c>
      <c r="D17" s="53" t="s">
        <v>1018</v>
      </c>
      <c r="E17" s="125" t="s">
        <v>1209</v>
      </c>
      <c r="F17" s="53" t="s">
        <v>1230</v>
      </c>
      <c r="G17" s="108">
        <v>25</v>
      </c>
      <c r="H17" s="109" t="s">
        <v>447</v>
      </c>
      <c r="I17" s="110" t="s">
        <v>512</v>
      </c>
      <c r="J17" s="20">
        <v>2.2999999999999998</v>
      </c>
      <c r="K17" s="36">
        <v>2.4</v>
      </c>
      <c r="L17" s="15" t="s">
        <v>1038</v>
      </c>
      <c r="M17" s="455">
        <f>VLOOKUP($A17,'Изменение прайс-листа'!$A$2:$E$798,4,FALSE)</f>
        <v>52</v>
      </c>
      <c r="N17" s="455">
        <f>M17*1.2</f>
        <v>62.4</v>
      </c>
      <c r="O17" s="455">
        <f>SUM(J17*N17)</f>
        <v>143.51999999999998</v>
      </c>
      <c r="P17" s="397">
        <f>N17*G17</f>
        <v>1560</v>
      </c>
      <c r="Q17" s="464"/>
      <c r="R17" s="121">
        <f>Q17*P17</f>
        <v>0</v>
      </c>
      <c r="S17" s="783">
        <f t="shared" si="4"/>
        <v>0</v>
      </c>
      <c r="T17" s="784">
        <f t="shared" si="5"/>
        <v>0</v>
      </c>
      <c r="U17" s="104" t="s">
        <v>1034</v>
      </c>
      <c r="V17" s="314">
        <v>42</v>
      </c>
      <c r="W17" s="314">
        <v>1054.2</v>
      </c>
      <c r="X17" s="441">
        <v>780</v>
      </c>
      <c r="Y17" s="1216" t="s">
        <v>1211</v>
      </c>
    </row>
    <row r="18" spans="1:25" s="311" customFormat="1" ht="31.2">
      <c r="A18" s="380" t="s">
        <v>1251</v>
      </c>
      <c r="B18" s="402" t="s">
        <v>1212</v>
      </c>
      <c r="C18" s="53" t="s">
        <v>1041</v>
      </c>
      <c r="D18" s="53" t="s">
        <v>1018</v>
      </c>
      <c r="E18" s="125" t="s">
        <v>1209</v>
      </c>
      <c r="F18" s="53" t="s">
        <v>1230</v>
      </c>
      <c r="G18" s="108">
        <v>25</v>
      </c>
      <c r="H18" s="109" t="s">
        <v>447</v>
      </c>
      <c r="I18" s="110" t="s">
        <v>512</v>
      </c>
      <c r="J18" s="20">
        <v>2.4</v>
      </c>
      <c r="K18" s="36">
        <v>2.5</v>
      </c>
      <c r="L18" s="15" t="s">
        <v>1038</v>
      </c>
      <c r="M18" s="455">
        <f>VLOOKUP($A18,'Изменение прайс-листа'!$A$2:$E$798,4,FALSE)</f>
        <v>52</v>
      </c>
      <c r="N18" s="455">
        <f>M18*1.2</f>
        <v>62.4</v>
      </c>
      <c r="O18" s="455">
        <f>SUM(J18*N18)</f>
        <v>149.76</v>
      </c>
      <c r="P18" s="397">
        <f>N18*G18</f>
        <v>1560</v>
      </c>
      <c r="Q18" s="464"/>
      <c r="R18" s="121">
        <f>Q18*P18</f>
        <v>0</v>
      </c>
      <c r="S18" s="783">
        <f t="shared" si="4"/>
        <v>0</v>
      </c>
      <c r="T18" s="784">
        <f t="shared" si="5"/>
        <v>0</v>
      </c>
      <c r="U18" s="104" t="s">
        <v>1034</v>
      </c>
      <c r="V18" s="314">
        <v>42</v>
      </c>
      <c r="W18" s="314">
        <v>1054.2</v>
      </c>
      <c r="X18" s="441">
        <v>780</v>
      </c>
      <c r="Y18" s="1216"/>
    </row>
    <row r="19" spans="1:25" s="311" customFormat="1" ht="31.2">
      <c r="A19" s="380" t="s">
        <v>1775</v>
      </c>
      <c r="B19" s="402" t="s">
        <v>1774</v>
      </c>
      <c r="C19" s="53" t="s">
        <v>1041</v>
      </c>
      <c r="D19" s="53" t="s">
        <v>1018</v>
      </c>
      <c r="E19" s="125" t="s">
        <v>1209</v>
      </c>
      <c r="F19" s="53" t="s">
        <v>1230</v>
      </c>
      <c r="G19" s="108">
        <v>25</v>
      </c>
      <c r="H19" s="109" t="s">
        <v>447</v>
      </c>
      <c r="I19" s="110" t="s">
        <v>512</v>
      </c>
      <c r="J19" s="20">
        <v>2.6</v>
      </c>
      <c r="K19" s="36">
        <v>2.7</v>
      </c>
      <c r="L19" s="15" t="s">
        <v>1038</v>
      </c>
      <c r="M19" s="455">
        <f>VLOOKUP($A19,'Изменение прайс-листа'!$A$2:$E$798,4,FALSE)</f>
        <v>52</v>
      </c>
      <c r="N19" s="455">
        <f>M19*1.2</f>
        <v>62.4</v>
      </c>
      <c r="O19" s="455">
        <f>SUM(J19*N19)</f>
        <v>162.24</v>
      </c>
      <c r="P19" s="397">
        <f>N19*G19</f>
        <v>1560</v>
      </c>
      <c r="Q19" s="464"/>
      <c r="R19" s="121">
        <f>Q19*P19</f>
        <v>0</v>
      </c>
      <c r="S19" s="783">
        <f t="shared" si="4"/>
        <v>0</v>
      </c>
      <c r="T19" s="784">
        <f t="shared" si="5"/>
        <v>0</v>
      </c>
      <c r="U19" s="104"/>
      <c r="V19" s="314">
        <v>42</v>
      </c>
      <c r="W19" s="314">
        <v>1054.2</v>
      </c>
      <c r="X19" s="441">
        <v>780</v>
      </c>
      <c r="Y19" s="681"/>
    </row>
    <row r="20" spans="1:25" s="311" customFormat="1" ht="31.35" customHeight="1">
      <c r="A20" s="380" t="s">
        <v>1252</v>
      </c>
      <c r="B20" s="402" t="s">
        <v>1213</v>
      </c>
      <c r="C20" s="53" t="s">
        <v>1041</v>
      </c>
      <c r="D20" s="53" t="s">
        <v>1018</v>
      </c>
      <c r="E20" s="125" t="s">
        <v>1209</v>
      </c>
      <c r="F20" s="53" t="s">
        <v>1230</v>
      </c>
      <c r="G20" s="108">
        <v>25</v>
      </c>
      <c r="H20" s="109" t="s">
        <v>447</v>
      </c>
      <c r="I20" s="110" t="s">
        <v>512</v>
      </c>
      <c r="J20" s="20">
        <v>2.6</v>
      </c>
      <c r="K20" s="36">
        <v>2.7</v>
      </c>
      <c r="L20" s="15" t="s">
        <v>1038</v>
      </c>
      <c r="M20" s="455">
        <f>VLOOKUP($A20,'Изменение прайс-листа'!$A$2:$E$798,4,FALSE)</f>
        <v>52</v>
      </c>
      <c r="N20" s="455">
        <f>M20*1.2</f>
        <v>62.4</v>
      </c>
      <c r="O20" s="455">
        <f>SUM(J20*N20)</f>
        <v>162.24</v>
      </c>
      <c r="P20" s="397">
        <f>N20*G20</f>
        <v>1560</v>
      </c>
      <c r="Q20" s="464"/>
      <c r="R20" s="121">
        <f>Q20*P20</f>
        <v>0</v>
      </c>
      <c r="S20" s="783">
        <f t="shared" si="4"/>
        <v>0</v>
      </c>
      <c r="T20" s="784">
        <f t="shared" si="5"/>
        <v>0</v>
      </c>
      <c r="U20" s="104"/>
      <c r="V20" s="314">
        <v>42</v>
      </c>
      <c r="W20" s="314">
        <v>1054.2</v>
      </c>
      <c r="X20" s="441">
        <v>780</v>
      </c>
      <c r="Y20" s="681" t="s">
        <v>1214</v>
      </c>
    </row>
    <row r="21" spans="1:25" s="311" customFormat="1" ht="31.2">
      <c r="A21" s="380">
        <v>61130</v>
      </c>
      <c r="B21" s="402" t="s">
        <v>1174</v>
      </c>
      <c r="C21" s="53" t="s">
        <v>1041</v>
      </c>
      <c r="D21" s="53" t="s">
        <v>1018</v>
      </c>
      <c r="E21" s="125" t="s">
        <v>1173</v>
      </c>
      <c r="F21" s="53">
        <v>35</v>
      </c>
      <c r="G21" s="108">
        <v>25</v>
      </c>
      <c r="H21" s="109" t="s">
        <v>447</v>
      </c>
      <c r="I21" s="110" t="s">
        <v>513</v>
      </c>
      <c r="J21" s="20">
        <v>3.5</v>
      </c>
      <c r="K21" s="36">
        <v>4</v>
      </c>
      <c r="L21" s="15" t="s">
        <v>1038</v>
      </c>
      <c r="M21" s="455">
        <f>VLOOKUP($A21,'Изменение прайс-листа'!$A$2:$E$798,4,FALSE)</f>
        <v>672</v>
      </c>
      <c r="N21" s="455">
        <f t="shared" ref="N21:N39" si="11">M21*1.2</f>
        <v>806.4</v>
      </c>
      <c r="O21" s="455">
        <f t="shared" ref="O21:O39" si="12">SUM(J21*N21)</f>
        <v>2822.4</v>
      </c>
      <c r="P21" s="397">
        <f t="shared" ref="P21:P22" si="13">N21*G21</f>
        <v>20160</v>
      </c>
      <c r="Q21" s="464"/>
      <c r="R21" s="121">
        <f>Q21*P21</f>
        <v>0</v>
      </c>
      <c r="S21" s="783">
        <f t="shared" si="4"/>
        <v>0</v>
      </c>
      <c r="T21" s="784">
        <f t="shared" si="5"/>
        <v>0</v>
      </c>
      <c r="U21" s="104"/>
      <c r="V21" s="314">
        <v>24</v>
      </c>
      <c r="W21" s="314">
        <v>616.79999999999995</v>
      </c>
      <c r="X21" s="303">
        <v>696</v>
      </c>
      <c r="Y21" s="678" t="s">
        <v>1175</v>
      </c>
    </row>
    <row r="22" spans="1:25" s="311" customFormat="1" ht="78">
      <c r="A22" s="380">
        <v>61140</v>
      </c>
      <c r="B22" s="402" t="s">
        <v>1885</v>
      </c>
      <c r="C22" s="53" t="s">
        <v>1041</v>
      </c>
      <c r="D22" s="53" t="s">
        <v>1018</v>
      </c>
      <c r="E22" s="125" t="s">
        <v>1173</v>
      </c>
      <c r="F22" s="53">
        <v>35</v>
      </c>
      <c r="G22" s="108">
        <v>25</v>
      </c>
      <c r="H22" s="109" t="s">
        <v>447</v>
      </c>
      <c r="I22" s="110" t="s">
        <v>513</v>
      </c>
      <c r="J22" s="20">
        <v>5.5</v>
      </c>
      <c r="K22" s="36">
        <v>6</v>
      </c>
      <c r="L22" s="15" t="s">
        <v>1038</v>
      </c>
      <c r="M22" s="455">
        <f>VLOOKUP($A22,'Изменение прайс-листа'!$A$2:$E$798,4,FALSE)</f>
        <v>704</v>
      </c>
      <c r="N22" s="455">
        <f t="shared" si="11"/>
        <v>844.8</v>
      </c>
      <c r="O22" s="455">
        <f t="shared" si="12"/>
        <v>4646.3999999999996</v>
      </c>
      <c r="P22" s="397">
        <f t="shared" si="13"/>
        <v>21120</v>
      </c>
      <c r="Q22" s="464"/>
      <c r="R22" s="121">
        <f t="shared" ref="R22:R47" si="14">Q22*P22</f>
        <v>0</v>
      </c>
      <c r="S22" s="783">
        <f t="shared" si="4"/>
        <v>0</v>
      </c>
      <c r="T22" s="784">
        <f t="shared" si="5"/>
        <v>0</v>
      </c>
      <c r="U22" s="104"/>
      <c r="V22" s="314">
        <v>24</v>
      </c>
      <c r="W22" s="314">
        <v>616.79999999999995</v>
      </c>
      <c r="X22" s="303">
        <v>696</v>
      </c>
      <c r="Y22" s="679" t="s">
        <v>1532</v>
      </c>
    </row>
    <row r="23" spans="1:25" s="311" customFormat="1" ht="39" customHeight="1">
      <c r="A23" s="380">
        <v>61150</v>
      </c>
      <c r="B23" s="402" t="s">
        <v>1884</v>
      </c>
      <c r="C23" s="53" t="s">
        <v>1041</v>
      </c>
      <c r="D23" s="53" t="s">
        <v>1018</v>
      </c>
      <c r="E23" s="125" t="s">
        <v>1173</v>
      </c>
      <c r="F23" s="53">
        <v>12</v>
      </c>
      <c r="G23" s="108">
        <v>25</v>
      </c>
      <c r="H23" s="109" t="s">
        <v>447</v>
      </c>
      <c r="I23" s="110" t="s">
        <v>513</v>
      </c>
      <c r="J23" s="20">
        <v>3.5</v>
      </c>
      <c r="K23" s="36">
        <v>6</v>
      </c>
      <c r="L23" s="15" t="s">
        <v>1038</v>
      </c>
      <c r="M23" s="455">
        <f>VLOOKUP($A23,'Изменение прайс-листа'!$A$2:$E$798,4,FALSE)</f>
        <v>704</v>
      </c>
      <c r="N23" s="455">
        <f t="shared" si="11"/>
        <v>844.8</v>
      </c>
      <c r="O23" s="455">
        <f t="shared" si="12"/>
        <v>2956.7999999999997</v>
      </c>
      <c r="P23" s="397">
        <v>5750</v>
      </c>
      <c r="Q23" s="464"/>
      <c r="R23" s="121">
        <f t="shared" si="14"/>
        <v>0</v>
      </c>
      <c r="S23" s="783">
        <f t="shared" si="4"/>
        <v>0</v>
      </c>
      <c r="T23" s="784">
        <f t="shared" si="5"/>
        <v>0</v>
      </c>
      <c r="U23" s="104"/>
      <c r="V23" s="314">
        <v>24</v>
      </c>
      <c r="W23" s="314">
        <v>616.79999999999995</v>
      </c>
      <c r="X23" s="303">
        <v>696</v>
      </c>
      <c r="Y23" s="678" t="s">
        <v>1176</v>
      </c>
    </row>
    <row r="24" spans="1:25" s="311" customFormat="1" ht="31.2">
      <c r="A24" s="380" t="s">
        <v>1761</v>
      </c>
      <c r="B24" s="402" t="s">
        <v>1762</v>
      </c>
      <c r="C24" s="53" t="s">
        <v>1041</v>
      </c>
      <c r="D24" s="53" t="s">
        <v>1018</v>
      </c>
      <c r="E24" s="125" t="s">
        <v>1173</v>
      </c>
      <c r="F24" s="53" t="s">
        <v>1169</v>
      </c>
      <c r="G24" s="108">
        <v>25</v>
      </c>
      <c r="H24" s="109" t="s">
        <v>447</v>
      </c>
      <c r="I24" s="110" t="s">
        <v>513</v>
      </c>
      <c r="J24" s="19">
        <v>2.6</v>
      </c>
      <c r="K24" s="57">
        <v>2.7</v>
      </c>
      <c r="L24" s="16" t="s">
        <v>1038</v>
      </c>
      <c r="M24" s="455">
        <f>VLOOKUP($A24,'Изменение прайс-листа'!$A$2:$E$798,4,FALSE)</f>
        <v>196</v>
      </c>
      <c r="N24" s="457">
        <f t="shared" ref="N24:N25" si="15">M24*1.2</f>
        <v>235.2</v>
      </c>
      <c r="O24" s="457">
        <f t="shared" ref="O24:O25" si="16">SUM(J24*N24)</f>
        <v>611.52</v>
      </c>
      <c r="P24" s="397">
        <v>5750</v>
      </c>
      <c r="Q24" s="464"/>
      <c r="R24" s="121">
        <f t="shared" si="14"/>
        <v>0</v>
      </c>
      <c r="S24" s="783">
        <f t="shared" si="4"/>
        <v>0</v>
      </c>
      <c r="T24" s="784">
        <f t="shared" si="5"/>
        <v>0</v>
      </c>
      <c r="U24" s="104"/>
      <c r="V24" s="314">
        <v>24</v>
      </c>
      <c r="W24" s="314">
        <v>616.79999999999995</v>
      </c>
      <c r="X24" s="303">
        <v>696</v>
      </c>
      <c r="Y24" s="1213" t="s">
        <v>1179</v>
      </c>
    </row>
    <row r="25" spans="1:25" s="311" customFormat="1" ht="31.2">
      <c r="A25" s="380" t="s">
        <v>1763</v>
      </c>
      <c r="B25" s="402" t="s">
        <v>1764</v>
      </c>
      <c r="C25" s="53" t="s">
        <v>1041</v>
      </c>
      <c r="D25" s="53" t="s">
        <v>1018</v>
      </c>
      <c r="E25" s="125" t="s">
        <v>1173</v>
      </c>
      <c r="F25" s="53" t="s">
        <v>1169</v>
      </c>
      <c r="G25" s="108">
        <v>25</v>
      </c>
      <c r="H25" s="109" t="s">
        <v>447</v>
      </c>
      <c r="I25" s="110" t="s">
        <v>513</v>
      </c>
      <c r="J25" s="19">
        <v>2.6</v>
      </c>
      <c r="K25" s="57">
        <v>2.7</v>
      </c>
      <c r="L25" s="16" t="s">
        <v>1038</v>
      </c>
      <c r="M25" s="484">
        <f>M24+'7. Надбавки'!$C$5</f>
        <v>242</v>
      </c>
      <c r="N25" s="457">
        <f t="shared" si="15"/>
        <v>290.39999999999998</v>
      </c>
      <c r="O25" s="457">
        <f t="shared" si="16"/>
        <v>755.04</v>
      </c>
      <c r="P25" s="397">
        <v>5750</v>
      </c>
      <c r="Q25" s="503"/>
      <c r="R25" s="121">
        <f t="shared" si="14"/>
        <v>0</v>
      </c>
      <c r="S25" s="783">
        <f t="shared" si="4"/>
        <v>0</v>
      </c>
      <c r="T25" s="784">
        <f t="shared" si="5"/>
        <v>0</v>
      </c>
      <c r="U25" s="104"/>
      <c r="V25" s="314">
        <v>24</v>
      </c>
      <c r="W25" s="314">
        <v>616.79999999999995</v>
      </c>
      <c r="X25" s="303">
        <v>696</v>
      </c>
      <c r="Y25" s="1194"/>
    </row>
    <row r="26" spans="1:25" s="311" customFormat="1" ht="31.2">
      <c r="A26" s="380" t="s">
        <v>1177</v>
      </c>
      <c r="B26" s="402" t="s">
        <v>1178</v>
      </c>
      <c r="C26" s="53" t="s">
        <v>1041</v>
      </c>
      <c r="D26" s="53" t="s">
        <v>1018</v>
      </c>
      <c r="E26" s="125" t="s">
        <v>1173</v>
      </c>
      <c r="F26" s="53" t="s">
        <v>1169</v>
      </c>
      <c r="G26" s="108">
        <v>25</v>
      </c>
      <c r="H26" s="109" t="s">
        <v>447</v>
      </c>
      <c r="I26" s="110" t="s">
        <v>513</v>
      </c>
      <c r="J26" s="20">
        <v>2.6</v>
      </c>
      <c r="K26" s="36">
        <v>2.7</v>
      </c>
      <c r="L26" s="15" t="s">
        <v>1038</v>
      </c>
      <c r="M26" s="455">
        <f>VLOOKUP($A26,'Изменение прайс-листа'!$A$2:$E$798,4,FALSE)</f>
        <v>196</v>
      </c>
      <c r="N26" s="455">
        <f t="shared" si="11"/>
        <v>235.2</v>
      </c>
      <c r="O26" s="455">
        <f t="shared" si="12"/>
        <v>611.52</v>
      </c>
      <c r="P26" s="397">
        <f t="shared" ref="P26:P39" si="17">N26*G26</f>
        <v>5880</v>
      </c>
      <c r="Q26" s="464"/>
      <c r="R26" s="121">
        <f t="shared" si="14"/>
        <v>0</v>
      </c>
      <c r="S26" s="783">
        <f t="shared" si="4"/>
        <v>0</v>
      </c>
      <c r="T26" s="784">
        <f t="shared" si="5"/>
        <v>0</v>
      </c>
      <c r="U26" s="104" t="s">
        <v>1034</v>
      </c>
      <c r="V26" s="314">
        <v>24</v>
      </c>
      <c r="W26" s="314">
        <v>616.79999999999995</v>
      </c>
      <c r="X26" s="303">
        <v>696</v>
      </c>
      <c r="Y26" s="1194"/>
    </row>
    <row r="27" spans="1:25" s="311" customFormat="1" ht="31.2">
      <c r="A27" s="380" t="s">
        <v>1180</v>
      </c>
      <c r="B27" s="402" t="s">
        <v>1181</v>
      </c>
      <c r="C27" s="53" t="s">
        <v>1041</v>
      </c>
      <c r="D27" s="53" t="s">
        <v>1018</v>
      </c>
      <c r="E27" s="125" t="s">
        <v>1173</v>
      </c>
      <c r="F27" s="53" t="s">
        <v>1169</v>
      </c>
      <c r="G27" s="108">
        <v>25</v>
      </c>
      <c r="H27" s="109" t="s">
        <v>447</v>
      </c>
      <c r="I27" s="110" t="s">
        <v>513</v>
      </c>
      <c r="J27" s="20">
        <v>2.6</v>
      </c>
      <c r="K27" s="36">
        <v>2.7</v>
      </c>
      <c r="L27" s="15" t="s">
        <v>1038</v>
      </c>
      <c r="M27" s="484">
        <f>M26+'7. Надбавки'!$C$5</f>
        <v>242</v>
      </c>
      <c r="N27" s="455">
        <f t="shared" si="11"/>
        <v>290.39999999999998</v>
      </c>
      <c r="O27" s="455">
        <f t="shared" si="12"/>
        <v>755.04</v>
      </c>
      <c r="P27" s="397">
        <f t="shared" si="17"/>
        <v>7259.9999999999991</v>
      </c>
      <c r="Q27" s="503"/>
      <c r="R27" s="121">
        <f t="shared" si="14"/>
        <v>0</v>
      </c>
      <c r="S27" s="783">
        <f t="shared" si="4"/>
        <v>0</v>
      </c>
      <c r="T27" s="784">
        <f t="shared" si="5"/>
        <v>0</v>
      </c>
      <c r="U27" s="104"/>
      <c r="V27" s="314">
        <v>24</v>
      </c>
      <c r="W27" s="314">
        <v>616.79999999999995</v>
      </c>
      <c r="X27" s="303">
        <v>696</v>
      </c>
      <c r="Y27" s="1194"/>
    </row>
    <row r="28" spans="1:25" s="311" customFormat="1" ht="31.2">
      <c r="A28" s="380" t="s">
        <v>1182</v>
      </c>
      <c r="B28" s="402" t="s">
        <v>1183</v>
      </c>
      <c r="C28" s="53" t="s">
        <v>1041</v>
      </c>
      <c r="D28" s="53" t="s">
        <v>1018</v>
      </c>
      <c r="E28" s="125" t="s">
        <v>1173</v>
      </c>
      <c r="F28" s="53" t="s">
        <v>1169</v>
      </c>
      <c r="G28" s="108">
        <v>25</v>
      </c>
      <c r="H28" s="109" t="s">
        <v>447</v>
      </c>
      <c r="I28" s="110" t="s">
        <v>513</v>
      </c>
      <c r="J28" s="20">
        <v>3.2</v>
      </c>
      <c r="K28" s="36">
        <v>3.3</v>
      </c>
      <c r="L28" s="15" t="s">
        <v>1038</v>
      </c>
      <c r="M28" s="455">
        <f>VLOOKUP($A28,'Изменение прайс-листа'!$A$2:$E$798,4,FALSE)</f>
        <v>196</v>
      </c>
      <c r="N28" s="455">
        <f t="shared" si="11"/>
        <v>235.2</v>
      </c>
      <c r="O28" s="455">
        <f t="shared" si="12"/>
        <v>752.64</v>
      </c>
      <c r="P28" s="397">
        <f t="shared" si="17"/>
        <v>5880</v>
      </c>
      <c r="Q28" s="464"/>
      <c r="R28" s="121">
        <f t="shared" si="14"/>
        <v>0</v>
      </c>
      <c r="S28" s="783">
        <f t="shared" si="4"/>
        <v>0</v>
      </c>
      <c r="T28" s="784">
        <f t="shared" si="5"/>
        <v>0</v>
      </c>
      <c r="U28" s="104" t="s">
        <v>1034</v>
      </c>
      <c r="V28" s="314">
        <v>24</v>
      </c>
      <c r="W28" s="314">
        <v>616.79999999999995</v>
      </c>
      <c r="X28" s="303">
        <v>696</v>
      </c>
      <c r="Y28" s="1194"/>
    </row>
    <row r="29" spans="1:25" s="311" customFormat="1" ht="31.2">
      <c r="A29" s="380" t="s">
        <v>1184</v>
      </c>
      <c r="B29" s="402" t="s">
        <v>1185</v>
      </c>
      <c r="C29" s="53" t="s">
        <v>1041</v>
      </c>
      <c r="D29" s="53" t="s">
        <v>1018</v>
      </c>
      <c r="E29" s="125" t="s">
        <v>1173</v>
      </c>
      <c r="F29" s="53" t="s">
        <v>1169</v>
      </c>
      <c r="G29" s="108">
        <v>25</v>
      </c>
      <c r="H29" s="109" t="s">
        <v>447</v>
      </c>
      <c r="I29" s="110" t="s">
        <v>513</v>
      </c>
      <c r="J29" s="20">
        <v>3.2</v>
      </c>
      <c r="K29" s="36">
        <v>3.3</v>
      </c>
      <c r="L29" s="15" t="s">
        <v>1038</v>
      </c>
      <c r="M29" s="484">
        <f>M28+'7. Надбавки'!$C$5</f>
        <v>242</v>
      </c>
      <c r="N29" s="455">
        <f t="shared" si="11"/>
        <v>290.39999999999998</v>
      </c>
      <c r="O29" s="455">
        <f t="shared" si="12"/>
        <v>929.28</v>
      </c>
      <c r="P29" s="397">
        <f t="shared" si="17"/>
        <v>7259.9999999999991</v>
      </c>
      <c r="Q29" s="503"/>
      <c r="R29" s="121">
        <f t="shared" si="14"/>
        <v>0</v>
      </c>
      <c r="S29" s="783">
        <f t="shared" si="4"/>
        <v>0</v>
      </c>
      <c r="T29" s="784">
        <f t="shared" si="5"/>
        <v>0</v>
      </c>
      <c r="U29" s="104"/>
      <c r="V29" s="314">
        <v>24</v>
      </c>
      <c r="W29" s="314">
        <v>616.79999999999995</v>
      </c>
      <c r="X29" s="303">
        <v>696</v>
      </c>
      <c r="Y29" s="1195"/>
    </row>
    <row r="30" spans="1:25" s="311" customFormat="1" ht="31.2">
      <c r="A30" s="380" t="s">
        <v>1186</v>
      </c>
      <c r="B30" s="402" t="s">
        <v>1187</v>
      </c>
      <c r="C30" s="53" t="s">
        <v>1041</v>
      </c>
      <c r="D30" s="53" t="s">
        <v>1018</v>
      </c>
      <c r="E30" s="125" t="s">
        <v>1173</v>
      </c>
      <c r="F30" s="53" t="s">
        <v>1169</v>
      </c>
      <c r="G30" s="108">
        <v>25</v>
      </c>
      <c r="H30" s="109" t="s">
        <v>447</v>
      </c>
      <c r="I30" s="110" t="s">
        <v>513</v>
      </c>
      <c r="J30" s="20">
        <v>2.7</v>
      </c>
      <c r="K30" s="36">
        <v>2.8</v>
      </c>
      <c r="L30" s="15" t="s">
        <v>1038</v>
      </c>
      <c r="M30" s="455">
        <f>VLOOKUP($A30,'Изменение прайс-листа'!$A$2:$E$798,4,FALSE)</f>
        <v>196</v>
      </c>
      <c r="N30" s="455">
        <f t="shared" si="11"/>
        <v>235.2</v>
      </c>
      <c r="O30" s="455">
        <f t="shared" si="12"/>
        <v>635.04</v>
      </c>
      <c r="P30" s="397">
        <f t="shared" si="17"/>
        <v>5880</v>
      </c>
      <c r="Q30" s="464"/>
      <c r="R30" s="121">
        <f t="shared" si="14"/>
        <v>0</v>
      </c>
      <c r="S30" s="783">
        <f t="shared" si="4"/>
        <v>0</v>
      </c>
      <c r="T30" s="784">
        <f t="shared" si="5"/>
        <v>0</v>
      </c>
      <c r="U30" s="104"/>
      <c r="V30" s="314">
        <v>24</v>
      </c>
      <c r="W30" s="314">
        <v>616.79999999999995</v>
      </c>
      <c r="X30" s="303">
        <v>696</v>
      </c>
      <c r="Y30" s="1216" t="s">
        <v>1188</v>
      </c>
    </row>
    <row r="31" spans="1:25" s="311" customFormat="1" ht="31.2">
      <c r="A31" s="380" t="s">
        <v>1189</v>
      </c>
      <c r="B31" s="402" t="s">
        <v>1190</v>
      </c>
      <c r="C31" s="53" t="s">
        <v>1041</v>
      </c>
      <c r="D31" s="53" t="s">
        <v>1018</v>
      </c>
      <c r="E31" s="125" t="s">
        <v>1173</v>
      </c>
      <c r="F31" s="53" t="s">
        <v>1169</v>
      </c>
      <c r="G31" s="108">
        <v>25</v>
      </c>
      <c r="H31" s="109" t="s">
        <v>447</v>
      </c>
      <c r="I31" s="110" t="s">
        <v>513</v>
      </c>
      <c r="J31" s="20">
        <v>2.7</v>
      </c>
      <c r="K31" s="36">
        <v>2.8</v>
      </c>
      <c r="L31" s="15" t="s">
        <v>1038</v>
      </c>
      <c r="M31" s="484">
        <f>M30+'7. Надбавки'!$C$5</f>
        <v>242</v>
      </c>
      <c r="N31" s="455">
        <f t="shared" si="11"/>
        <v>290.39999999999998</v>
      </c>
      <c r="O31" s="455">
        <f t="shared" si="12"/>
        <v>784.08</v>
      </c>
      <c r="P31" s="397">
        <f t="shared" si="17"/>
        <v>7259.9999999999991</v>
      </c>
      <c r="Q31" s="503"/>
      <c r="R31" s="121">
        <f t="shared" si="14"/>
        <v>0</v>
      </c>
      <c r="S31" s="783">
        <f t="shared" si="4"/>
        <v>0</v>
      </c>
      <c r="T31" s="784">
        <f t="shared" si="5"/>
        <v>0</v>
      </c>
      <c r="U31" s="104"/>
      <c r="V31" s="314">
        <v>24</v>
      </c>
      <c r="W31" s="314">
        <v>616.79999999999995</v>
      </c>
      <c r="X31" s="303">
        <v>696</v>
      </c>
      <c r="Y31" s="1216"/>
    </row>
    <row r="32" spans="1:25" s="311" customFormat="1" ht="31.2">
      <c r="A32" s="380" t="s">
        <v>1191</v>
      </c>
      <c r="B32" s="402" t="s">
        <v>1192</v>
      </c>
      <c r="C32" s="53" t="s">
        <v>1041</v>
      </c>
      <c r="D32" s="53" t="s">
        <v>1018</v>
      </c>
      <c r="E32" s="125" t="s">
        <v>1173</v>
      </c>
      <c r="F32" s="53" t="s">
        <v>1169</v>
      </c>
      <c r="G32" s="108">
        <v>25</v>
      </c>
      <c r="H32" s="109" t="s">
        <v>447</v>
      </c>
      <c r="I32" s="110" t="s">
        <v>513</v>
      </c>
      <c r="J32" s="20">
        <v>2.6</v>
      </c>
      <c r="K32" s="36">
        <v>2.7</v>
      </c>
      <c r="L32" s="15" t="s">
        <v>1038</v>
      </c>
      <c r="M32" s="455">
        <f>VLOOKUP($A32,'Изменение прайс-листа'!$A$2:$E$798,4,FALSE)</f>
        <v>205</v>
      </c>
      <c r="N32" s="455">
        <f t="shared" si="11"/>
        <v>246</v>
      </c>
      <c r="O32" s="455">
        <f t="shared" si="12"/>
        <v>639.6</v>
      </c>
      <c r="P32" s="397">
        <f t="shared" si="17"/>
        <v>6150</v>
      </c>
      <c r="Q32" s="464"/>
      <c r="R32" s="121">
        <f t="shared" si="14"/>
        <v>0</v>
      </c>
      <c r="S32" s="783">
        <f t="shared" si="4"/>
        <v>0</v>
      </c>
      <c r="T32" s="784">
        <f t="shared" si="5"/>
        <v>0</v>
      </c>
      <c r="U32" s="104"/>
      <c r="V32" s="314">
        <v>24</v>
      </c>
      <c r="W32" s="314">
        <v>616.79999999999995</v>
      </c>
      <c r="X32" s="303">
        <v>696</v>
      </c>
      <c r="Y32" s="1216" t="s">
        <v>1193</v>
      </c>
    </row>
    <row r="33" spans="1:25" s="311" customFormat="1" ht="31.2">
      <c r="A33" s="380" t="s">
        <v>1194</v>
      </c>
      <c r="B33" s="402" t="s">
        <v>1195</v>
      </c>
      <c r="C33" s="53" t="s">
        <v>1041</v>
      </c>
      <c r="D33" s="53" t="s">
        <v>1018</v>
      </c>
      <c r="E33" s="125" t="s">
        <v>1173</v>
      </c>
      <c r="F33" s="53" t="s">
        <v>1169</v>
      </c>
      <c r="G33" s="108">
        <v>25</v>
      </c>
      <c r="H33" s="109" t="s">
        <v>447</v>
      </c>
      <c r="I33" s="110" t="s">
        <v>513</v>
      </c>
      <c r="J33" s="20">
        <v>2.6</v>
      </c>
      <c r="K33" s="36">
        <v>2.7</v>
      </c>
      <c r="L33" s="15" t="s">
        <v>1038</v>
      </c>
      <c r="M33" s="484">
        <f>M32+'7. Надбавки'!$C$5</f>
        <v>251</v>
      </c>
      <c r="N33" s="455">
        <f t="shared" si="11"/>
        <v>301.2</v>
      </c>
      <c r="O33" s="455">
        <f t="shared" si="12"/>
        <v>783.12</v>
      </c>
      <c r="P33" s="397">
        <f t="shared" si="17"/>
        <v>7530</v>
      </c>
      <c r="Q33" s="503"/>
      <c r="R33" s="121">
        <f t="shared" si="14"/>
        <v>0</v>
      </c>
      <c r="S33" s="783">
        <f t="shared" si="4"/>
        <v>0</v>
      </c>
      <c r="T33" s="784">
        <f t="shared" si="5"/>
        <v>0</v>
      </c>
      <c r="U33" s="104"/>
      <c r="V33" s="314">
        <v>24</v>
      </c>
      <c r="W33" s="314">
        <v>616.79999999999995</v>
      </c>
      <c r="X33" s="303">
        <v>696</v>
      </c>
      <c r="Y33" s="1216"/>
    </row>
    <row r="34" spans="1:25" s="311" customFormat="1" ht="31.2">
      <c r="A34" s="380" t="s">
        <v>1196</v>
      </c>
      <c r="B34" s="402" t="s">
        <v>1197</v>
      </c>
      <c r="C34" s="53" t="s">
        <v>1041</v>
      </c>
      <c r="D34" s="53" t="s">
        <v>1018</v>
      </c>
      <c r="E34" s="125" t="s">
        <v>1173</v>
      </c>
      <c r="F34" s="53" t="s">
        <v>1169</v>
      </c>
      <c r="G34" s="108">
        <v>25</v>
      </c>
      <c r="H34" s="109" t="s">
        <v>447</v>
      </c>
      <c r="I34" s="110" t="s">
        <v>513</v>
      </c>
      <c r="J34" s="20">
        <v>2.6</v>
      </c>
      <c r="K34" s="36">
        <v>2.7</v>
      </c>
      <c r="L34" s="15" t="s">
        <v>1038</v>
      </c>
      <c r="M34" s="455">
        <f>VLOOKUP($A34,'Изменение прайс-листа'!$A$2:$E$798,4,FALSE)</f>
        <v>205</v>
      </c>
      <c r="N34" s="455">
        <f t="shared" si="11"/>
        <v>246</v>
      </c>
      <c r="O34" s="455">
        <f t="shared" si="12"/>
        <v>639.6</v>
      </c>
      <c r="P34" s="397">
        <f t="shared" si="17"/>
        <v>6150</v>
      </c>
      <c r="Q34" s="464"/>
      <c r="R34" s="121">
        <f t="shared" si="14"/>
        <v>0</v>
      </c>
      <c r="S34" s="783">
        <f t="shared" si="4"/>
        <v>0</v>
      </c>
      <c r="T34" s="784">
        <f t="shared" si="5"/>
        <v>0</v>
      </c>
      <c r="U34" s="104"/>
      <c r="V34" s="314">
        <v>24</v>
      </c>
      <c r="W34" s="314">
        <v>616.79999999999995</v>
      </c>
      <c r="X34" s="303">
        <v>696</v>
      </c>
      <c r="Y34" s="1216"/>
    </row>
    <row r="35" spans="1:25" s="311" customFormat="1" ht="31.2">
      <c r="A35" s="380" t="s">
        <v>1198</v>
      </c>
      <c r="B35" s="402" t="s">
        <v>1199</v>
      </c>
      <c r="C35" s="53" t="s">
        <v>1041</v>
      </c>
      <c r="D35" s="53" t="s">
        <v>1018</v>
      </c>
      <c r="E35" s="125" t="s">
        <v>1173</v>
      </c>
      <c r="F35" s="53" t="s">
        <v>1169</v>
      </c>
      <c r="G35" s="108">
        <v>25</v>
      </c>
      <c r="H35" s="109" t="s">
        <v>447</v>
      </c>
      <c r="I35" s="110" t="s">
        <v>513</v>
      </c>
      <c r="J35" s="20">
        <v>2.6</v>
      </c>
      <c r="K35" s="36">
        <v>2.7</v>
      </c>
      <c r="L35" s="15" t="s">
        <v>1038</v>
      </c>
      <c r="M35" s="484">
        <f>M34+'7. Надбавки'!$C$5</f>
        <v>251</v>
      </c>
      <c r="N35" s="455">
        <f t="shared" si="11"/>
        <v>301.2</v>
      </c>
      <c r="O35" s="455">
        <f t="shared" si="12"/>
        <v>783.12</v>
      </c>
      <c r="P35" s="397">
        <f t="shared" si="17"/>
        <v>7530</v>
      </c>
      <c r="Q35" s="503"/>
      <c r="R35" s="121">
        <f t="shared" si="14"/>
        <v>0</v>
      </c>
      <c r="S35" s="783">
        <f t="shared" si="4"/>
        <v>0</v>
      </c>
      <c r="T35" s="784">
        <f t="shared" si="5"/>
        <v>0</v>
      </c>
      <c r="U35" s="104"/>
      <c r="V35" s="314">
        <v>24</v>
      </c>
      <c r="W35" s="314">
        <v>616.79999999999995</v>
      </c>
      <c r="X35" s="303">
        <v>696</v>
      </c>
      <c r="Y35" s="1216"/>
    </row>
    <row r="36" spans="1:25" s="311" customFormat="1" ht="31.2">
      <c r="A36" s="380" t="s">
        <v>1200</v>
      </c>
      <c r="B36" s="402" t="s">
        <v>1201</v>
      </c>
      <c r="C36" s="53" t="s">
        <v>1041</v>
      </c>
      <c r="D36" s="53" t="s">
        <v>1018</v>
      </c>
      <c r="E36" s="125" t="s">
        <v>1173</v>
      </c>
      <c r="F36" s="53" t="s">
        <v>1169</v>
      </c>
      <c r="G36" s="108">
        <v>25</v>
      </c>
      <c r="H36" s="109" t="s">
        <v>447</v>
      </c>
      <c r="I36" s="110" t="s">
        <v>513</v>
      </c>
      <c r="J36" s="20">
        <v>3.2</v>
      </c>
      <c r="K36" s="36">
        <v>3.3</v>
      </c>
      <c r="L36" s="15" t="s">
        <v>1038</v>
      </c>
      <c r="M36" s="455">
        <f>VLOOKUP($A36,'Изменение прайс-листа'!$A$2:$E$798,4,FALSE)</f>
        <v>205</v>
      </c>
      <c r="N36" s="455">
        <f t="shared" si="11"/>
        <v>246</v>
      </c>
      <c r="O36" s="455">
        <f t="shared" si="12"/>
        <v>787.2</v>
      </c>
      <c r="P36" s="397">
        <f t="shared" si="17"/>
        <v>6150</v>
      </c>
      <c r="Q36" s="464"/>
      <c r="R36" s="121">
        <f t="shared" si="14"/>
        <v>0</v>
      </c>
      <c r="S36" s="783">
        <f t="shared" si="4"/>
        <v>0</v>
      </c>
      <c r="T36" s="784">
        <f t="shared" si="5"/>
        <v>0</v>
      </c>
      <c r="U36" s="104"/>
      <c r="V36" s="314">
        <v>24</v>
      </c>
      <c r="W36" s="314">
        <v>616.79999999999995</v>
      </c>
      <c r="X36" s="303">
        <v>696</v>
      </c>
      <c r="Y36" s="1216"/>
    </row>
    <row r="37" spans="1:25" s="311" customFormat="1" ht="31.2">
      <c r="A37" s="380" t="s">
        <v>1202</v>
      </c>
      <c r="B37" s="402" t="s">
        <v>1203</v>
      </c>
      <c r="C37" s="53" t="s">
        <v>1041</v>
      </c>
      <c r="D37" s="53" t="s">
        <v>1018</v>
      </c>
      <c r="E37" s="125" t="s">
        <v>1173</v>
      </c>
      <c r="F37" s="53" t="s">
        <v>1169</v>
      </c>
      <c r="G37" s="108">
        <v>25</v>
      </c>
      <c r="H37" s="109" t="s">
        <v>447</v>
      </c>
      <c r="I37" s="110" t="s">
        <v>513</v>
      </c>
      <c r="J37" s="20">
        <v>3.2</v>
      </c>
      <c r="K37" s="36">
        <v>3.3</v>
      </c>
      <c r="L37" s="15" t="s">
        <v>1038</v>
      </c>
      <c r="M37" s="484">
        <f>M36+'7. Надбавки'!$C$5</f>
        <v>251</v>
      </c>
      <c r="N37" s="455">
        <f t="shared" si="11"/>
        <v>301.2</v>
      </c>
      <c r="O37" s="455">
        <f t="shared" si="12"/>
        <v>963.84</v>
      </c>
      <c r="P37" s="397">
        <f t="shared" si="17"/>
        <v>7530</v>
      </c>
      <c r="Q37" s="503"/>
      <c r="R37" s="121">
        <f t="shared" si="14"/>
        <v>0</v>
      </c>
      <c r="S37" s="783">
        <f t="shared" si="4"/>
        <v>0</v>
      </c>
      <c r="T37" s="784">
        <f t="shared" si="5"/>
        <v>0</v>
      </c>
      <c r="U37" s="104"/>
      <c r="V37" s="314">
        <v>24</v>
      </c>
      <c r="W37" s="314">
        <v>616.79999999999995</v>
      </c>
      <c r="X37" s="303">
        <v>696</v>
      </c>
      <c r="Y37" s="1216"/>
    </row>
    <row r="38" spans="1:25" s="311" customFormat="1" ht="31.2">
      <c r="A38" s="380" t="s">
        <v>1204</v>
      </c>
      <c r="B38" s="402" t="s">
        <v>1205</v>
      </c>
      <c r="C38" s="53" t="s">
        <v>1041</v>
      </c>
      <c r="D38" s="53" t="s">
        <v>1018</v>
      </c>
      <c r="E38" s="125" t="s">
        <v>1173</v>
      </c>
      <c r="F38" s="53" t="s">
        <v>1169</v>
      </c>
      <c r="G38" s="108">
        <v>25</v>
      </c>
      <c r="H38" s="109" t="s">
        <v>447</v>
      </c>
      <c r="I38" s="110" t="s">
        <v>513</v>
      </c>
      <c r="J38" s="20">
        <v>2.7</v>
      </c>
      <c r="K38" s="36">
        <v>2.8</v>
      </c>
      <c r="L38" s="15" t="s">
        <v>1038</v>
      </c>
      <c r="M38" s="455">
        <f>VLOOKUP($A38,'Изменение прайс-листа'!$A$2:$E$798,4,FALSE)</f>
        <v>205</v>
      </c>
      <c r="N38" s="455">
        <f t="shared" si="11"/>
        <v>246</v>
      </c>
      <c r="O38" s="455">
        <f t="shared" si="12"/>
        <v>664.2</v>
      </c>
      <c r="P38" s="397">
        <f t="shared" si="17"/>
        <v>6150</v>
      </c>
      <c r="Q38" s="464"/>
      <c r="R38" s="121">
        <f t="shared" si="14"/>
        <v>0</v>
      </c>
      <c r="S38" s="783">
        <f t="shared" si="4"/>
        <v>0</v>
      </c>
      <c r="T38" s="784">
        <f t="shared" si="5"/>
        <v>0</v>
      </c>
      <c r="U38" s="104"/>
      <c r="V38" s="314">
        <v>24</v>
      </c>
      <c r="W38" s="314">
        <v>616.79999999999995</v>
      </c>
      <c r="X38" s="303">
        <v>696</v>
      </c>
      <c r="Y38" s="1216" t="s">
        <v>1206</v>
      </c>
    </row>
    <row r="39" spans="1:25" s="311" customFormat="1" ht="31.2">
      <c r="A39" s="380" t="s">
        <v>1207</v>
      </c>
      <c r="B39" s="402" t="s">
        <v>1208</v>
      </c>
      <c r="C39" s="53" t="s">
        <v>1041</v>
      </c>
      <c r="D39" s="53" t="s">
        <v>1018</v>
      </c>
      <c r="E39" s="125" t="s">
        <v>1173</v>
      </c>
      <c r="F39" s="53" t="s">
        <v>1169</v>
      </c>
      <c r="G39" s="108">
        <v>25</v>
      </c>
      <c r="H39" s="109" t="s">
        <v>447</v>
      </c>
      <c r="I39" s="110" t="s">
        <v>513</v>
      </c>
      <c r="J39" s="20">
        <v>2.7</v>
      </c>
      <c r="K39" s="36">
        <v>2.8</v>
      </c>
      <c r="L39" s="15" t="s">
        <v>1038</v>
      </c>
      <c r="M39" s="484">
        <f>M38+'7. Надбавки'!$C$5</f>
        <v>251</v>
      </c>
      <c r="N39" s="455">
        <f t="shared" si="11"/>
        <v>301.2</v>
      </c>
      <c r="O39" s="455">
        <f t="shared" si="12"/>
        <v>813.24</v>
      </c>
      <c r="P39" s="397">
        <f t="shared" si="17"/>
        <v>7530</v>
      </c>
      <c r="Q39" s="503"/>
      <c r="R39" s="121">
        <f t="shared" si="14"/>
        <v>0</v>
      </c>
      <c r="S39" s="783">
        <f t="shared" si="4"/>
        <v>0</v>
      </c>
      <c r="T39" s="784">
        <f t="shared" si="5"/>
        <v>0</v>
      </c>
      <c r="U39" s="104"/>
      <c r="V39" s="314">
        <v>24</v>
      </c>
      <c r="W39" s="314">
        <v>616.79999999999995</v>
      </c>
      <c r="X39" s="303">
        <v>696</v>
      </c>
      <c r="Y39" s="1216"/>
    </row>
    <row r="40" spans="1:25" s="311" customFormat="1" ht="31.2">
      <c r="A40" s="380" t="s">
        <v>1216</v>
      </c>
      <c r="B40" s="402" t="s">
        <v>1217</v>
      </c>
      <c r="C40" s="53" t="s">
        <v>1041</v>
      </c>
      <c r="D40" s="53" t="s">
        <v>1018</v>
      </c>
      <c r="E40" s="125" t="s">
        <v>1215</v>
      </c>
      <c r="F40" s="53" t="s">
        <v>1169</v>
      </c>
      <c r="G40" s="108">
        <v>15</v>
      </c>
      <c r="H40" s="109" t="s">
        <v>636</v>
      </c>
      <c r="I40" s="110" t="s">
        <v>513</v>
      </c>
      <c r="J40" s="20">
        <v>0.16</v>
      </c>
      <c r="K40" s="36">
        <v>0.32</v>
      </c>
      <c r="L40" s="15" t="s">
        <v>1042</v>
      </c>
      <c r="M40" s="455">
        <f>VLOOKUP($A40,'Изменение прайс-листа'!$A$2:$E$798,4,FALSE)</f>
        <v>570</v>
      </c>
      <c r="N40" s="455">
        <f t="shared" ref="N40:N47" si="18">M40*1.2</f>
        <v>684</v>
      </c>
      <c r="O40" s="455">
        <f t="shared" ref="O40:O47" si="19">SUM(J40*N40)</f>
        <v>109.44</v>
      </c>
      <c r="P40" s="397">
        <f t="shared" ref="P40:P47" si="20">N40*G40</f>
        <v>10260</v>
      </c>
      <c r="Q40" s="464"/>
      <c r="R40" s="121">
        <f t="shared" si="14"/>
        <v>0</v>
      </c>
      <c r="S40" s="783">
        <f t="shared" si="4"/>
        <v>0</v>
      </c>
      <c r="T40" s="784">
        <f t="shared" si="5"/>
        <v>0</v>
      </c>
      <c r="U40" s="104" t="s">
        <v>1034</v>
      </c>
      <c r="V40" s="314">
        <v>24</v>
      </c>
      <c r="W40" s="314">
        <v>572.40000000000009</v>
      </c>
      <c r="X40" s="303">
        <v>768</v>
      </c>
      <c r="Y40" s="1211" t="s">
        <v>2020</v>
      </c>
    </row>
    <row r="41" spans="1:25" s="311" customFormat="1" ht="31.2">
      <c r="A41" s="380" t="s">
        <v>1218</v>
      </c>
      <c r="B41" s="402" t="s">
        <v>1219</v>
      </c>
      <c r="C41" s="53" t="s">
        <v>1041</v>
      </c>
      <c r="D41" s="53" t="s">
        <v>1018</v>
      </c>
      <c r="E41" s="125" t="s">
        <v>1215</v>
      </c>
      <c r="F41" s="53" t="s">
        <v>1169</v>
      </c>
      <c r="G41" s="108">
        <v>15</v>
      </c>
      <c r="H41" s="109" t="s">
        <v>636</v>
      </c>
      <c r="I41" s="110" t="s">
        <v>513</v>
      </c>
      <c r="J41" s="20">
        <v>0.16</v>
      </c>
      <c r="K41" s="36">
        <v>0.32</v>
      </c>
      <c r="L41" s="15" t="s">
        <v>1042</v>
      </c>
      <c r="M41" s="455">
        <f>M40+'7. Надбавки'!$C$6</f>
        <v>644</v>
      </c>
      <c r="N41" s="455">
        <f t="shared" si="18"/>
        <v>772.8</v>
      </c>
      <c r="O41" s="455">
        <f t="shared" si="19"/>
        <v>123.648</v>
      </c>
      <c r="P41" s="397">
        <f t="shared" si="20"/>
        <v>11592</v>
      </c>
      <c r="Q41" s="503"/>
      <c r="R41" s="121">
        <f t="shared" si="14"/>
        <v>0</v>
      </c>
      <c r="S41" s="783">
        <f t="shared" si="4"/>
        <v>0</v>
      </c>
      <c r="T41" s="784">
        <f t="shared" si="5"/>
        <v>0</v>
      </c>
      <c r="U41" s="104"/>
      <c r="V41" s="314">
        <v>24</v>
      </c>
      <c r="W41" s="314">
        <v>576</v>
      </c>
      <c r="X41" s="303">
        <v>768</v>
      </c>
      <c r="Y41" s="1211"/>
    </row>
    <row r="42" spans="1:25" s="311" customFormat="1" ht="38.1" customHeight="1">
      <c r="A42" s="380" t="s">
        <v>1893</v>
      </c>
      <c r="B42" s="402" t="s">
        <v>1744</v>
      </c>
      <c r="C42" s="53" t="s">
        <v>1041</v>
      </c>
      <c r="D42" s="53" t="s">
        <v>1018</v>
      </c>
      <c r="E42" s="125" t="s">
        <v>1215</v>
      </c>
      <c r="F42" s="53" t="s">
        <v>1169</v>
      </c>
      <c r="G42" s="108">
        <v>15</v>
      </c>
      <c r="H42" s="109" t="s">
        <v>636</v>
      </c>
      <c r="I42" s="110" t="s">
        <v>513</v>
      </c>
      <c r="J42" s="19">
        <v>0.16</v>
      </c>
      <c r="K42" s="57">
        <v>0.32</v>
      </c>
      <c r="L42" s="16" t="s">
        <v>1042</v>
      </c>
      <c r="M42" s="457">
        <f>VLOOKUP($A42,'Изменение прайс-листа'!$A$2:$E$798,4,FALSE)</f>
        <v>592</v>
      </c>
      <c r="N42" s="457">
        <f t="shared" ref="N42:N43" si="21">M42*1.2</f>
        <v>710.4</v>
      </c>
      <c r="O42" s="457">
        <f t="shared" ref="O42:O43" si="22">SUM(J42*N42)</f>
        <v>113.664</v>
      </c>
      <c r="P42" s="397">
        <f t="shared" ref="P42:P43" si="23">N42*G42</f>
        <v>10656</v>
      </c>
      <c r="Q42" s="464"/>
      <c r="R42" s="121">
        <f t="shared" ref="R42:R43" si="24">Q42*P42</f>
        <v>0</v>
      </c>
      <c r="S42" s="783">
        <f t="shared" si="4"/>
        <v>0</v>
      </c>
      <c r="T42" s="784">
        <f t="shared" si="5"/>
        <v>0</v>
      </c>
      <c r="U42" s="104"/>
      <c r="V42" s="440">
        <v>24</v>
      </c>
      <c r="W42" s="440">
        <v>572.40000000000009</v>
      </c>
      <c r="X42" s="441">
        <v>768</v>
      </c>
      <c r="Y42" s="1211" t="s">
        <v>2074</v>
      </c>
    </row>
    <row r="43" spans="1:25" s="311" customFormat="1" ht="31.8" thickBot="1">
      <c r="A43" s="381" t="s">
        <v>1765</v>
      </c>
      <c r="B43" s="963" t="s">
        <v>1745</v>
      </c>
      <c r="C43" s="53" t="s">
        <v>1041</v>
      </c>
      <c r="D43" s="570" t="s">
        <v>1018</v>
      </c>
      <c r="E43" s="964" t="s">
        <v>1215</v>
      </c>
      <c r="F43" s="570" t="s">
        <v>1169</v>
      </c>
      <c r="G43" s="142">
        <v>15</v>
      </c>
      <c r="H43" s="143" t="s">
        <v>636</v>
      </c>
      <c r="I43" s="144" t="s">
        <v>513</v>
      </c>
      <c r="J43" s="940">
        <v>0.16</v>
      </c>
      <c r="K43" s="965">
        <v>0.32</v>
      </c>
      <c r="L43" s="825" t="s">
        <v>1042</v>
      </c>
      <c r="M43" s="458">
        <f>M42+'7. Надбавки'!$C$6</f>
        <v>666</v>
      </c>
      <c r="N43" s="571">
        <f t="shared" si="21"/>
        <v>799.19999999999993</v>
      </c>
      <c r="O43" s="571">
        <f t="shared" si="22"/>
        <v>127.87199999999999</v>
      </c>
      <c r="P43" s="966">
        <f t="shared" si="23"/>
        <v>11987.999999999998</v>
      </c>
      <c r="Q43" s="967"/>
      <c r="R43" s="148">
        <f t="shared" si="24"/>
        <v>0</v>
      </c>
      <c r="S43" s="806">
        <f t="shared" si="4"/>
        <v>0</v>
      </c>
      <c r="T43" s="807">
        <f t="shared" si="5"/>
        <v>0</v>
      </c>
      <c r="U43" s="968"/>
      <c r="V43" s="969">
        <v>24</v>
      </c>
      <c r="W43" s="969">
        <v>576</v>
      </c>
      <c r="X43" s="627">
        <v>768</v>
      </c>
      <c r="Y43" s="1212"/>
    </row>
    <row r="44" spans="1:25" s="311" customFormat="1" ht="38.1" customHeight="1" thickTop="1">
      <c r="A44" s="843"/>
      <c r="B44" s="977" t="s">
        <v>2072</v>
      </c>
      <c r="C44" s="959" t="s">
        <v>1041</v>
      </c>
      <c r="D44" s="845" t="s">
        <v>1018</v>
      </c>
      <c r="E44" s="978" t="s">
        <v>1215</v>
      </c>
      <c r="F44" s="845" t="s">
        <v>1169</v>
      </c>
      <c r="G44" s="945">
        <v>15</v>
      </c>
      <c r="H44" s="849" t="s">
        <v>636</v>
      </c>
      <c r="I44" s="850" t="s">
        <v>513</v>
      </c>
      <c r="J44" s="946">
        <v>0.16</v>
      </c>
      <c r="K44" s="979">
        <v>0.32</v>
      </c>
      <c r="L44" s="980" t="s">
        <v>1042</v>
      </c>
      <c r="M44" s="948">
        <f>'Изменение прайс-листа'!D29</f>
        <v>746</v>
      </c>
      <c r="N44" s="948">
        <f t="shared" ref="N44:N45" si="25">M44*1.2</f>
        <v>895.19999999999993</v>
      </c>
      <c r="O44" s="948">
        <f t="shared" ref="O44:O45" si="26">SUM(J44*N44)</f>
        <v>143.232</v>
      </c>
      <c r="P44" s="981">
        <f t="shared" ref="P44:P45" si="27">N44*G44</f>
        <v>13427.999999999998</v>
      </c>
      <c r="Q44" s="856"/>
      <c r="R44" s="857">
        <f t="shared" ref="R44:R45" si="28">Q44*P44</f>
        <v>0</v>
      </c>
      <c r="S44" s="858">
        <f t="shared" ref="S44:S45" si="29">ROUNDUP(W44/V44*Q44,0)</f>
        <v>0</v>
      </c>
      <c r="T44" s="859">
        <f t="shared" ref="T44:T45" si="30">Q44/V44</f>
        <v>0</v>
      </c>
      <c r="U44" s="982"/>
      <c r="V44" s="983">
        <v>24</v>
      </c>
      <c r="W44" s="983">
        <v>572.40000000000009</v>
      </c>
      <c r="X44" s="984">
        <v>768</v>
      </c>
      <c r="Y44" s="1192" t="s">
        <v>2075</v>
      </c>
    </row>
    <row r="45" spans="1:25" s="311" customFormat="1" ht="31.8" thickBot="1">
      <c r="A45" s="862"/>
      <c r="B45" s="985" t="s">
        <v>2073</v>
      </c>
      <c r="C45" s="961" t="s">
        <v>1041</v>
      </c>
      <c r="D45" s="864" t="s">
        <v>1018</v>
      </c>
      <c r="E45" s="986" t="s">
        <v>1215</v>
      </c>
      <c r="F45" s="864" t="s">
        <v>1169</v>
      </c>
      <c r="G45" s="953">
        <v>15</v>
      </c>
      <c r="H45" s="868" t="s">
        <v>636</v>
      </c>
      <c r="I45" s="869" t="s">
        <v>513</v>
      </c>
      <c r="J45" s="954">
        <v>0.16</v>
      </c>
      <c r="K45" s="987">
        <v>0.32</v>
      </c>
      <c r="L45" s="988" t="s">
        <v>1042</v>
      </c>
      <c r="M45" s="873">
        <f>M44+'7. Надбавки'!$C$6</f>
        <v>820</v>
      </c>
      <c r="N45" s="956">
        <f t="shared" si="25"/>
        <v>984</v>
      </c>
      <c r="O45" s="956">
        <f t="shared" si="26"/>
        <v>157.44</v>
      </c>
      <c r="P45" s="989">
        <f t="shared" si="27"/>
        <v>14760</v>
      </c>
      <c r="Q45" s="990"/>
      <c r="R45" s="876">
        <f t="shared" si="28"/>
        <v>0</v>
      </c>
      <c r="S45" s="877">
        <f t="shared" si="29"/>
        <v>0</v>
      </c>
      <c r="T45" s="878">
        <f t="shared" si="30"/>
        <v>0</v>
      </c>
      <c r="U45" s="991"/>
      <c r="V45" s="992">
        <v>24</v>
      </c>
      <c r="W45" s="992">
        <v>576</v>
      </c>
      <c r="X45" s="993">
        <v>768</v>
      </c>
      <c r="Y45" s="1193"/>
    </row>
    <row r="46" spans="1:25" s="311" customFormat="1" ht="31.35" customHeight="1" thickTop="1">
      <c r="A46" s="575" t="s">
        <v>1220</v>
      </c>
      <c r="B46" s="970" t="s">
        <v>1221</v>
      </c>
      <c r="C46" s="832" t="s">
        <v>1041</v>
      </c>
      <c r="D46" s="832" t="s">
        <v>1018</v>
      </c>
      <c r="E46" s="971" t="s">
        <v>1215</v>
      </c>
      <c r="F46" s="832" t="s">
        <v>1169</v>
      </c>
      <c r="G46" s="578">
        <v>15</v>
      </c>
      <c r="H46" s="579" t="s">
        <v>636</v>
      </c>
      <c r="I46" s="580" t="s">
        <v>513</v>
      </c>
      <c r="J46" s="833">
        <v>0.2</v>
      </c>
      <c r="K46" s="972">
        <v>0.5</v>
      </c>
      <c r="L46" s="973" t="s">
        <v>1042</v>
      </c>
      <c r="M46" s="974">
        <f>VLOOKUP($A46,'Изменение прайс-листа'!$A$2:$E$798,4,FALSE)</f>
        <v>1050</v>
      </c>
      <c r="N46" s="460">
        <f t="shared" si="18"/>
        <v>1260</v>
      </c>
      <c r="O46" s="460">
        <f t="shared" si="19"/>
        <v>252</v>
      </c>
      <c r="P46" s="975">
        <f t="shared" si="20"/>
        <v>18900</v>
      </c>
      <c r="Q46" s="466"/>
      <c r="R46" s="163">
        <f t="shared" si="14"/>
        <v>0</v>
      </c>
      <c r="S46" s="803">
        <f t="shared" si="4"/>
        <v>0</v>
      </c>
      <c r="T46" s="804">
        <f t="shared" si="5"/>
        <v>0</v>
      </c>
      <c r="U46" s="682" t="s">
        <v>1034</v>
      </c>
      <c r="V46" s="976">
        <v>24</v>
      </c>
      <c r="W46" s="976">
        <v>572.04</v>
      </c>
      <c r="X46" s="552">
        <v>768</v>
      </c>
      <c r="Y46" s="1194" t="s">
        <v>2021</v>
      </c>
    </row>
    <row r="47" spans="1:25" s="311" customFormat="1" ht="31.2">
      <c r="A47" s="380" t="s">
        <v>1222</v>
      </c>
      <c r="B47" s="402" t="s">
        <v>1223</v>
      </c>
      <c r="C47" s="53" t="s">
        <v>1041</v>
      </c>
      <c r="D47" s="53" t="s">
        <v>1018</v>
      </c>
      <c r="E47" s="125" t="s">
        <v>1215</v>
      </c>
      <c r="F47" s="53" t="s">
        <v>1169</v>
      </c>
      <c r="G47" s="108">
        <v>15</v>
      </c>
      <c r="H47" s="109" t="s">
        <v>636</v>
      </c>
      <c r="I47" s="110" t="s">
        <v>513</v>
      </c>
      <c r="J47" s="20">
        <v>0.2</v>
      </c>
      <c r="K47" s="36">
        <v>0.5</v>
      </c>
      <c r="L47" s="15" t="s">
        <v>1042</v>
      </c>
      <c r="M47" s="455">
        <f>M46+'7. Надбавки'!$C$6</f>
        <v>1124</v>
      </c>
      <c r="N47" s="455">
        <f t="shared" si="18"/>
        <v>1348.8</v>
      </c>
      <c r="O47" s="455">
        <f t="shared" si="19"/>
        <v>269.76</v>
      </c>
      <c r="P47" s="397">
        <f t="shared" si="20"/>
        <v>20232</v>
      </c>
      <c r="Q47" s="503"/>
      <c r="R47" s="121">
        <f t="shared" si="14"/>
        <v>0</v>
      </c>
      <c r="S47" s="783">
        <f t="shared" si="4"/>
        <v>0</v>
      </c>
      <c r="T47" s="784">
        <f t="shared" si="5"/>
        <v>0</v>
      </c>
      <c r="U47" s="104"/>
      <c r="V47" s="314">
        <v>24</v>
      </c>
      <c r="W47" s="314">
        <v>572.04</v>
      </c>
      <c r="X47" s="303">
        <v>768</v>
      </c>
      <c r="Y47" s="1195"/>
    </row>
    <row r="48" spans="1:25" s="311" customFormat="1" ht="26.4">
      <c r="A48" s="315" t="s">
        <v>1604</v>
      </c>
      <c r="B48" s="62" t="s">
        <v>1603</v>
      </c>
      <c r="C48" s="62"/>
      <c r="D48" s="62"/>
      <c r="E48" s="62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788"/>
      <c r="T48" s="316"/>
      <c r="U48" s="316"/>
      <c r="V48" s="316"/>
      <c r="W48" s="317"/>
      <c r="X48" s="318"/>
      <c r="Y48" s="319"/>
    </row>
  </sheetData>
  <autoFilter ref="A4:Y48" xr:uid="{00000000-0009-0000-0000-000003000000}"/>
  <mergeCells count="32">
    <mergeCell ref="E3:E4"/>
    <mergeCell ref="Q3:Q4"/>
    <mergeCell ref="Y40:Y41"/>
    <mergeCell ref="Y42:Y43"/>
    <mergeCell ref="Y24:Y29"/>
    <mergeCell ref="U3:U4"/>
    <mergeCell ref="V3:V4"/>
    <mergeCell ref="W3:W4"/>
    <mergeCell ref="X3:X4"/>
    <mergeCell ref="Y38:Y39"/>
    <mergeCell ref="Y13:Y14"/>
    <mergeCell ref="Y30:Y31"/>
    <mergeCell ref="Y32:Y37"/>
    <mergeCell ref="Y17:Y18"/>
    <mergeCell ref="S3:S4"/>
    <mergeCell ref="T3:T4"/>
    <mergeCell ref="Y44:Y45"/>
    <mergeCell ref="Y46:Y47"/>
    <mergeCell ref="R3:R4"/>
    <mergeCell ref="Y3:Y4"/>
    <mergeCell ref="A1:Y2"/>
    <mergeCell ref="A3:A4"/>
    <mergeCell ref="B3:B4"/>
    <mergeCell ref="F3:F4"/>
    <mergeCell ref="G3:I3"/>
    <mergeCell ref="J3:L3"/>
    <mergeCell ref="M3:M4"/>
    <mergeCell ref="N3:N4"/>
    <mergeCell ref="O3:O4"/>
    <mergeCell ref="P3:P4"/>
    <mergeCell ref="C3:C4"/>
    <mergeCell ref="D3:D4"/>
  </mergeCells>
  <hyperlinks>
    <hyperlink ref="B48" location="'1. ФАСАД'!B276" display="Дополнительно  перечень и цены комплектующих в  ассортименте STO в разделе Фасады." xr:uid="{00000000-0004-0000-0300-000000000000}"/>
  </hyperlinks>
  <pageMargins left="0.7" right="0.7" top="0.75" bottom="0.75" header="0.3" footer="0.3"/>
  <pageSetup paperSize="9" scale="4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4">
              <controlPr defaultSize="0" autoFill="0" autoPict="0" macro="[0]!AddtoOrderForm">
                <anchor moveWithCells="1" sizeWithCells="1">
                  <from>
                    <xdr:col>18</xdr:col>
                    <xdr:colOff>30480</xdr:colOff>
                    <xdr:row>0</xdr:row>
                    <xdr:rowOff>373380</xdr:rowOff>
                  </from>
                  <to>
                    <xdr:col>23</xdr:col>
                    <xdr:colOff>60960</xdr:colOff>
                    <xdr:row>1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FF99"/>
  </sheetPr>
  <dimension ref="A1:P153"/>
  <sheetViews>
    <sheetView showGridLines="0" zoomScale="70" zoomScaleNormal="70" zoomScaleSheetLayoutView="70" workbookViewId="0">
      <pane ySplit="3" topLeftCell="A4" activePane="bottomLeft" state="frozen"/>
      <selection pane="bottomLeft" activeCell="A2" sqref="A2:A3"/>
    </sheetView>
  </sheetViews>
  <sheetFormatPr defaultColWidth="8.5546875" defaultRowHeight="15"/>
  <cols>
    <col min="1" max="1" width="14.44140625" style="752" customWidth="1"/>
    <col min="2" max="2" width="33.5546875" style="752" customWidth="1"/>
    <col min="3" max="3" width="8.5546875" style="752" customWidth="1"/>
    <col min="4" max="4" width="6.44140625" style="752" customWidth="1"/>
    <col min="5" max="6" width="13.5546875" style="752" customWidth="1"/>
    <col min="7" max="7" width="12.5546875" style="752" customWidth="1"/>
    <col min="8" max="8" width="13.5546875" style="752" customWidth="1"/>
    <col min="9" max="9" width="9.44140625" style="752" customWidth="1"/>
    <col min="10" max="12" width="21.5546875" style="752" customWidth="1"/>
    <col min="13" max="13" width="8.5546875" style="752" customWidth="1"/>
    <col min="14" max="14" width="11.44140625" style="752" customWidth="1"/>
    <col min="15" max="15" width="12.5546875" style="752" customWidth="1"/>
    <col min="16" max="16" width="9.44140625" style="752" customWidth="1"/>
    <col min="17" max="16384" width="8.5546875" style="752"/>
  </cols>
  <sheetData>
    <row r="1" spans="1:16" s="754" customFormat="1" ht="147" customHeight="1" thickBot="1">
      <c r="A1" s="1222" t="s">
        <v>2512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3"/>
    </row>
    <row r="2" spans="1:16" s="754" customFormat="1" ht="18" customHeight="1">
      <c r="A2" s="1230" t="s">
        <v>250</v>
      </c>
      <c r="B2" s="1226" t="s">
        <v>348</v>
      </c>
      <c r="C2" s="1226" t="s">
        <v>373</v>
      </c>
      <c r="D2" s="1228"/>
      <c r="E2" s="1228"/>
      <c r="F2" s="1220" t="s">
        <v>1618</v>
      </c>
      <c r="G2" s="1220" t="s">
        <v>1617</v>
      </c>
      <c r="H2" s="1220" t="s">
        <v>1615</v>
      </c>
      <c r="I2" s="1220" t="s">
        <v>1675</v>
      </c>
      <c r="J2" s="1220" t="s">
        <v>1683</v>
      </c>
      <c r="K2" s="1232" t="s">
        <v>2028</v>
      </c>
      <c r="L2" s="1232" t="s">
        <v>2027</v>
      </c>
      <c r="M2" s="1220" t="s">
        <v>1032</v>
      </c>
      <c r="N2" s="1229" t="s">
        <v>1661</v>
      </c>
      <c r="O2" s="1229" t="s">
        <v>1660</v>
      </c>
      <c r="P2" s="1224" t="s">
        <v>1606</v>
      </c>
    </row>
    <row r="3" spans="1:16" s="754" customFormat="1" ht="56.25" customHeight="1">
      <c r="A3" s="1231"/>
      <c r="B3" s="1227"/>
      <c r="C3" s="302" t="s">
        <v>506</v>
      </c>
      <c r="D3" s="826" t="s">
        <v>507</v>
      </c>
      <c r="E3" s="826" t="s">
        <v>508</v>
      </c>
      <c r="F3" s="1221"/>
      <c r="G3" s="1221"/>
      <c r="H3" s="1221"/>
      <c r="I3" s="1221"/>
      <c r="J3" s="1221"/>
      <c r="K3" s="1233"/>
      <c r="L3" s="1233"/>
      <c r="M3" s="1221"/>
      <c r="N3" s="1189"/>
      <c r="O3" s="1189"/>
      <c r="P3" s="1225"/>
    </row>
    <row r="4" spans="1:16" s="754" customFormat="1" ht="15.6">
      <c r="A4" s="755" t="s">
        <v>1259</v>
      </c>
      <c r="B4" s="756" t="s">
        <v>1260</v>
      </c>
      <c r="C4" s="369">
        <v>22.5</v>
      </c>
      <c r="D4" s="370" t="s">
        <v>447</v>
      </c>
      <c r="E4" s="371" t="s">
        <v>441</v>
      </c>
      <c r="F4" s="476">
        <f>VLOOKUP($A4,'Изменение прайс-листа'!$A$2:$E$798,4,FALSE)</f>
        <v>590</v>
      </c>
      <c r="G4" s="477">
        <f t="shared" ref="G4:G20" si="0">F4*1.2</f>
        <v>708</v>
      </c>
      <c r="H4" s="403">
        <f t="shared" ref="H4:H20" si="1">G4*C4</f>
        <v>15930</v>
      </c>
      <c r="I4" s="757"/>
      <c r="J4" s="121">
        <f>I4*H4</f>
        <v>0</v>
      </c>
      <c r="K4" s="803">
        <f>ROUNDUP(O4/N4*I4,0)</f>
        <v>0</v>
      </c>
      <c r="L4" s="804">
        <f>I4/N4</f>
        <v>0</v>
      </c>
      <c r="M4" s="221"/>
      <c r="N4" s="299">
        <v>24</v>
      </c>
      <c r="O4" s="299">
        <v>548.88</v>
      </c>
      <c r="P4" s="726">
        <v>792</v>
      </c>
    </row>
    <row r="5" spans="1:16" s="754" customFormat="1" ht="15.6">
      <c r="A5" s="755" t="s">
        <v>1261</v>
      </c>
      <c r="B5" s="756" t="s">
        <v>1262</v>
      </c>
      <c r="C5" s="369">
        <v>23</v>
      </c>
      <c r="D5" s="370" t="s">
        <v>447</v>
      </c>
      <c r="E5" s="371" t="s">
        <v>441</v>
      </c>
      <c r="F5" s="476">
        <f>VLOOKUP($A5,'Изменение прайс-листа'!$A$2:$E$798,4,FALSE)</f>
        <v>546</v>
      </c>
      <c r="G5" s="477">
        <f t="shared" si="0"/>
        <v>655.19999999999993</v>
      </c>
      <c r="H5" s="403">
        <f t="shared" si="1"/>
        <v>15069.599999999999</v>
      </c>
      <c r="I5" s="757"/>
      <c r="J5" s="121">
        <f t="shared" ref="J5:J23" si="2">I5*H5</f>
        <v>0</v>
      </c>
      <c r="K5" s="783">
        <f t="shared" ref="K5:K77" si="3">ROUNDUP(O5/N5*I5,0)</f>
        <v>0</v>
      </c>
      <c r="L5" s="784">
        <f t="shared" ref="L5:L77" si="4">I5/N5</f>
        <v>0</v>
      </c>
      <c r="M5" s="221" t="s">
        <v>1034</v>
      </c>
      <c r="N5" s="299">
        <v>24</v>
      </c>
      <c r="O5" s="299">
        <v>568.00800000000004</v>
      </c>
      <c r="P5" s="726">
        <v>768</v>
      </c>
    </row>
    <row r="6" spans="1:16" s="754" customFormat="1" ht="15.6">
      <c r="A6" s="755" t="s">
        <v>1263</v>
      </c>
      <c r="B6" s="756" t="s">
        <v>1264</v>
      </c>
      <c r="C6" s="369">
        <v>25</v>
      </c>
      <c r="D6" s="370" t="s">
        <v>447</v>
      </c>
      <c r="E6" s="371" t="s">
        <v>441</v>
      </c>
      <c r="F6" s="476">
        <f>VLOOKUP($A6,'Изменение прайс-листа'!$A$2:$E$798,4,FALSE)</f>
        <v>664</v>
      </c>
      <c r="G6" s="477">
        <f t="shared" si="0"/>
        <v>796.8</v>
      </c>
      <c r="H6" s="403">
        <f t="shared" si="1"/>
        <v>19920</v>
      </c>
      <c r="I6" s="757"/>
      <c r="J6" s="121">
        <f t="shared" si="2"/>
        <v>0</v>
      </c>
      <c r="K6" s="783">
        <f t="shared" si="3"/>
        <v>0</v>
      </c>
      <c r="L6" s="784">
        <f t="shared" si="4"/>
        <v>0</v>
      </c>
      <c r="M6" s="221"/>
      <c r="N6" s="299">
        <v>24</v>
      </c>
      <c r="O6" s="299">
        <v>616.20000000000005</v>
      </c>
      <c r="P6" s="726">
        <v>696</v>
      </c>
    </row>
    <row r="7" spans="1:16" s="754" customFormat="1" ht="15.6">
      <c r="A7" s="755" t="s">
        <v>1265</v>
      </c>
      <c r="B7" s="756" t="s">
        <v>1266</v>
      </c>
      <c r="C7" s="369">
        <v>25</v>
      </c>
      <c r="D7" s="370" t="s">
        <v>447</v>
      </c>
      <c r="E7" s="371" t="s">
        <v>441</v>
      </c>
      <c r="F7" s="476">
        <f>VLOOKUP($A7,'Изменение прайс-листа'!$A$2:$E$798,4,FALSE)</f>
        <v>586</v>
      </c>
      <c r="G7" s="477">
        <f t="shared" si="0"/>
        <v>703.19999999999993</v>
      </c>
      <c r="H7" s="403">
        <f t="shared" si="1"/>
        <v>17580</v>
      </c>
      <c r="I7" s="757"/>
      <c r="J7" s="121">
        <f t="shared" si="2"/>
        <v>0</v>
      </c>
      <c r="K7" s="783">
        <f t="shared" si="3"/>
        <v>0</v>
      </c>
      <c r="L7" s="784">
        <f t="shared" si="4"/>
        <v>0</v>
      </c>
      <c r="M7" s="221"/>
      <c r="N7" s="299">
        <v>24</v>
      </c>
      <c r="O7" s="299">
        <v>616.20000000000005</v>
      </c>
      <c r="P7" s="726">
        <v>696</v>
      </c>
    </row>
    <row r="8" spans="1:16" s="754" customFormat="1" ht="15.6">
      <c r="A8" s="755" t="s">
        <v>1267</v>
      </c>
      <c r="B8" s="756" t="s">
        <v>1268</v>
      </c>
      <c r="C8" s="369">
        <v>25</v>
      </c>
      <c r="D8" s="370" t="s">
        <v>447</v>
      </c>
      <c r="E8" s="371" t="s">
        <v>441</v>
      </c>
      <c r="F8" s="476">
        <f>VLOOKUP($A8,'Изменение прайс-листа'!$A$2:$E$798,4,FALSE)</f>
        <v>596</v>
      </c>
      <c r="G8" s="477">
        <f t="shared" si="0"/>
        <v>715.19999999999993</v>
      </c>
      <c r="H8" s="403">
        <f t="shared" si="1"/>
        <v>17880</v>
      </c>
      <c r="I8" s="757"/>
      <c r="J8" s="121">
        <f t="shared" si="2"/>
        <v>0</v>
      </c>
      <c r="K8" s="783">
        <f t="shared" si="3"/>
        <v>0</v>
      </c>
      <c r="L8" s="784">
        <f t="shared" si="4"/>
        <v>0</v>
      </c>
      <c r="M8" s="221"/>
      <c r="N8" s="299">
        <v>24</v>
      </c>
      <c r="O8" s="299">
        <v>616.20000000000005</v>
      </c>
      <c r="P8" s="726">
        <v>696</v>
      </c>
    </row>
    <row r="9" spans="1:16" s="754" customFormat="1" ht="15.6">
      <c r="A9" s="755" t="s">
        <v>1269</v>
      </c>
      <c r="B9" s="756" t="s">
        <v>1270</v>
      </c>
      <c r="C9" s="369">
        <v>25</v>
      </c>
      <c r="D9" s="370" t="s">
        <v>447</v>
      </c>
      <c r="E9" s="371" t="s">
        <v>441</v>
      </c>
      <c r="F9" s="476">
        <f>VLOOKUP($A9,'Изменение прайс-листа'!$A$2:$E$798,4,FALSE)</f>
        <v>598</v>
      </c>
      <c r="G9" s="477">
        <f t="shared" si="0"/>
        <v>717.6</v>
      </c>
      <c r="H9" s="403">
        <f t="shared" si="1"/>
        <v>17940</v>
      </c>
      <c r="I9" s="757"/>
      <c r="J9" s="121">
        <f t="shared" si="2"/>
        <v>0</v>
      </c>
      <c r="K9" s="783">
        <f t="shared" si="3"/>
        <v>0</v>
      </c>
      <c r="L9" s="784">
        <f t="shared" si="4"/>
        <v>0</v>
      </c>
      <c r="M9" s="221"/>
      <c r="N9" s="299">
        <v>24</v>
      </c>
      <c r="O9" s="299">
        <v>616.20000000000005</v>
      </c>
      <c r="P9" s="726">
        <v>696</v>
      </c>
    </row>
    <row r="10" spans="1:16" s="754" customFormat="1" ht="15.6">
      <c r="A10" s="755" t="s">
        <v>1271</v>
      </c>
      <c r="B10" s="756" t="s">
        <v>1272</v>
      </c>
      <c r="C10" s="369">
        <v>25</v>
      </c>
      <c r="D10" s="370" t="s">
        <v>447</v>
      </c>
      <c r="E10" s="371" t="s">
        <v>441</v>
      </c>
      <c r="F10" s="476">
        <f>VLOOKUP($A10,'Изменение прайс-листа'!$A$2:$E$798,4,FALSE)</f>
        <v>868</v>
      </c>
      <c r="G10" s="477">
        <f t="shared" si="0"/>
        <v>1041.5999999999999</v>
      </c>
      <c r="H10" s="403">
        <f t="shared" si="1"/>
        <v>26039.999999999996</v>
      </c>
      <c r="I10" s="757"/>
      <c r="J10" s="121">
        <f t="shared" si="2"/>
        <v>0</v>
      </c>
      <c r="K10" s="783">
        <f t="shared" si="3"/>
        <v>0</v>
      </c>
      <c r="L10" s="784">
        <f t="shared" si="4"/>
        <v>0</v>
      </c>
      <c r="M10" s="221"/>
      <c r="N10" s="299">
        <v>24</v>
      </c>
      <c r="O10" s="299">
        <v>616.20000000000005</v>
      </c>
      <c r="P10" s="726">
        <v>696</v>
      </c>
    </row>
    <row r="11" spans="1:16" s="754" customFormat="1" ht="15.6">
      <c r="A11" s="755" t="s">
        <v>1273</v>
      </c>
      <c r="B11" s="756" t="s">
        <v>1274</v>
      </c>
      <c r="C11" s="369">
        <v>25</v>
      </c>
      <c r="D11" s="370" t="s">
        <v>447</v>
      </c>
      <c r="E11" s="371" t="s">
        <v>441</v>
      </c>
      <c r="F11" s="476">
        <f>VLOOKUP($A11,'Изменение прайс-листа'!$A$2:$E$798,4,FALSE)</f>
        <v>646</v>
      </c>
      <c r="G11" s="477">
        <f t="shared" si="0"/>
        <v>775.19999999999993</v>
      </c>
      <c r="H11" s="403">
        <f t="shared" si="1"/>
        <v>19380</v>
      </c>
      <c r="I11" s="757"/>
      <c r="J11" s="121">
        <f t="shared" si="2"/>
        <v>0</v>
      </c>
      <c r="K11" s="783">
        <f t="shared" si="3"/>
        <v>0</v>
      </c>
      <c r="L11" s="784">
        <f t="shared" si="4"/>
        <v>0</v>
      </c>
      <c r="M11" s="221"/>
      <c r="N11" s="299">
        <v>24</v>
      </c>
      <c r="O11" s="299">
        <v>616.20000000000005</v>
      </c>
      <c r="P11" s="726">
        <v>696</v>
      </c>
    </row>
    <row r="12" spans="1:16" s="754" customFormat="1" ht="15.6">
      <c r="A12" s="755" t="s">
        <v>1275</v>
      </c>
      <c r="B12" s="756" t="s">
        <v>1276</v>
      </c>
      <c r="C12" s="369">
        <v>25</v>
      </c>
      <c r="D12" s="370" t="s">
        <v>447</v>
      </c>
      <c r="E12" s="371" t="s">
        <v>441</v>
      </c>
      <c r="F12" s="476">
        <f>VLOOKUP($A12,'Изменение прайс-листа'!$A$2:$E$798,4,FALSE)</f>
        <v>590</v>
      </c>
      <c r="G12" s="477">
        <f t="shared" si="0"/>
        <v>708</v>
      </c>
      <c r="H12" s="403">
        <f t="shared" si="1"/>
        <v>17700</v>
      </c>
      <c r="I12" s="757"/>
      <c r="J12" s="121">
        <f t="shared" si="2"/>
        <v>0</v>
      </c>
      <c r="K12" s="783">
        <f t="shared" si="3"/>
        <v>0</v>
      </c>
      <c r="L12" s="784">
        <f t="shared" si="4"/>
        <v>0</v>
      </c>
      <c r="M12" s="221"/>
      <c r="N12" s="299">
        <v>24</v>
      </c>
      <c r="O12" s="299">
        <v>616.20000000000005</v>
      </c>
      <c r="P12" s="726">
        <v>696</v>
      </c>
    </row>
    <row r="13" spans="1:16" s="754" customFormat="1" ht="15.6">
      <c r="A13" s="755" t="s">
        <v>1277</v>
      </c>
      <c r="B13" s="756" t="s">
        <v>1278</v>
      </c>
      <c r="C13" s="369">
        <v>25</v>
      </c>
      <c r="D13" s="370" t="s">
        <v>447</v>
      </c>
      <c r="E13" s="371" t="s">
        <v>441</v>
      </c>
      <c r="F13" s="476">
        <f>VLOOKUP($A13,'Изменение прайс-листа'!$A$2:$E$798,4,FALSE)</f>
        <v>734</v>
      </c>
      <c r="G13" s="477">
        <f t="shared" si="0"/>
        <v>880.8</v>
      </c>
      <c r="H13" s="403">
        <f t="shared" si="1"/>
        <v>22020</v>
      </c>
      <c r="I13" s="757"/>
      <c r="J13" s="121">
        <f t="shared" si="2"/>
        <v>0</v>
      </c>
      <c r="K13" s="783">
        <f t="shared" si="3"/>
        <v>0</v>
      </c>
      <c r="L13" s="784">
        <f t="shared" si="4"/>
        <v>0</v>
      </c>
      <c r="M13" s="221"/>
      <c r="N13" s="299">
        <v>24</v>
      </c>
      <c r="O13" s="299">
        <v>616.20000000000005</v>
      </c>
      <c r="P13" s="726">
        <v>696</v>
      </c>
    </row>
    <row r="14" spans="1:16" s="754" customFormat="1" ht="15.6">
      <c r="A14" s="755" t="s">
        <v>1279</v>
      </c>
      <c r="B14" s="756" t="s">
        <v>1280</v>
      </c>
      <c r="C14" s="369">
        <v>25</v>
      </c>
      <c r="D14" s="370" t="s">
        <v>447</v>
      </c>
      <c r="E14" s="371" t="s">
        <v>441</v>
      </c>
      <c r="F14" s="476">
        <f>VLOOKUP($A14,'Изменение прайс-листа'!$A$2:$E$798,4,FALSE)</f>
        <v>1300</v>
      </c>
      <c r="G14" s="477">
        <f t="shared" si="0"/>
        <v>1560</v>
      </c>
      <c r="H14" s="403">
        <f t="shared" si="1"/>
        <v>39000</v>
      </c>
      <c r="I14" s="757"/>
      <c r="J14" s="121">
        <f t="shared" si="2"/>
        <v>0</v>
      </c>
      <c r="K14" s="783">
        <f t="shared" si="3"/>
        <v>0</v>
      </c>
      <c r="L14" s="784">
        <f t="shared" si="4"/>
        <v>0</v>
      </c>
      <c r="M14" s="221"/>
      <c r="N14" s="299">
        <v>24</v>
      </c>
      <c r="O14" s="299">
        <v>616.20000000000005</v>
      </c>
      <c r="P14" s="726">
        <v>696</v>
      </c>
    </row>
    <row r="15" spans="1:16" s="754" customFormat="1" ht="15.6">
      <c r="A15" s="755" t="s">
        <v>1281</v>
      </c>
      <c r="B15" s="756" t="s">
        <v>1282</v>
      </c>
      <c r="C15" s="369">
        <v>25</v>
      </c>
      <c r="D15" s="370" t="s">
        <v>447</v>
      </c>
      <c r="E15" s="371" t="s">
        <v>441</v>
      </c>
      <c r="F15" s="476">
        <f>VLOOKUP($A15,'Изменение прайс-листа'!$A$2:$E$798,4,FALSE)</f>
        <v>634</v>
      </c>
      <c r="G15" s="477">
        <f t="shared" si="0"/>
        <v>760.8</v>
      </c>
      <c r="H15" s="403">
        <f t="shared" si="1"/>
        <v>19020</v>
      </c>
      <c r="I15" s="757"/>
      <c r="J15" s="121">
        <f t="shared" si="2"/>
        <v>0</v>
      </c>
      <c r="K15" s="783">
        <f t="shared" si="3"/>
        <v>0</v>
      </c>
      <c r="L15" s="784">
        <f t="shared" si="4"/>
        <v>0</v>
      </c>
      <c r="M15" s="221"/>
      <c r="N15" s="299">
        <v>24</v>
      </c>
      <c r="O15" s="299">
        <v>616.20000000000005</v>
      </c>
      <c r="P15" s="726">
        <v>696</v>
      </c>
    </row>
    <row r="16" spans="1:16" s="754" customFormat="1" ht="15.6">
      <c r="A16" s="755" t="s">
        <v>1283</v>
      </c>
      <c r="B16" s="756" t="s">
        <v>1284</v>
      </c>
      <c r="C16" s="369">
        <v>25</v>
      </c>
      <c r="D16" s="370" t="s">
        <v>447</v>
      </c>
      <c r="E16" s="371" t="s">
        <v>441</v>
      </c>
      <c r="F16" s="476">
        <f>VLOOKUP($A16,'Изменение прайс-листа'!$A$2:$E$798,4,FALSE)</f>
        <v>594</v>
      </c>
      <c r="G16" s="477">
        <f t="shared" si="0"/>
        <v>712.8</v>
      </c>
      <c r="H16" s="403">
        <f t="shared" si="1"/>
        <v>17820</v>
      </c>
      <c r="I16" s="757"/>
      <c r="J16" s="121">
        <f t="shared" si="2"/>
        <v>0</v>
      </c>
      <c r="K16" s="783">
        <f t="shared" si="3"/>
        <v>0</v>
      </c>
      <c r="L16" s="784">
        <f t="shared" si="4"/>
        <v>0</v>
      </c>
      <c r="M16" s="221"/>
      <c r="N16" s="299">
        <v>24</v>
      </c>
      <c r="O16" s="299">
        <v>616.20000000000005</v>
      </c>
      <c r="P16" s="726">
        <v>696</v>
      </c>
    </row>
    <row r="17" spans="1:16" s="754" customFormat="1" ht="15.6">
      <c r="A17" s="755" t="s">
        <v>1285</v>
      </c>
      <c r="B17" s="756" t="s">
        <v>1286</v>
      </c>
      <c r="C17" s="369">
        <v>25</v>
      </c>
      <c r="D17" s="370" t="s">
        <v>447</v>
      </c>
      <c r="E17" s="371" t="s">
        <v>441</v>
      </c>
      <c r="F17" s="476">
        <f>VLOOKUP($A17,'Изменение прайс-листа'!$A$2:$E$798,4,FALSE)</f>
        <v>776</v>
      </c>
      <c r="G17" s="477">
        <f t="shared" si="0"/>
        <v>931.19999999999993</v>
      </c>
      <c r="H17" s="403">
        <f t="shared" si="1"/>
        <v>23280</v>
      </c>
      <c r="I17" s="757"/>
      <c r="J17" s="121">
        <f t="shared" si="2"/>
        <v>0</v>
      </c>
      <c r="K17" s="783">
        <f t="shared" si="3"/>
        <v>0</v>
      </c>
      <c r="L17" s="784">
        <f t="shared" si="4"/>
        <v>0</v>
      </c>
      <c r="M17" s="221"/>
      <c r="N17" s="299">
        <v>24</v>
      </c>
      <c r="O17" s="299">
        <v>616.20000000000005</v>
      </c>
      <c r="P17" s="726">
        <v>696</v>
      </c>
    </row>
    <row r="18" spans="1:16" s="754" customFormat="1" ht="15.6">
      <c r="A18" s="758" t="s">
        <v>1666</v>
      </c>
      <c r="B18" s="759" t="s">
        <v>1663</v>
      </c>
      <c r="C18" s="405">
        <v>15</v>
      </c>
      <c r="D18" s="406" t="s">
        <v>636</v>
      </c>
      <c r="E18" s="407" t="s">
        <v>441</v>
      </c>
      <c r="F18" s="476">
        <f>VLOOKUP($A18,'Изменение прайс-листа'!$A$2:$E$798,4,FALSE)</f>
        <v>540</v>
      </c>
      <c r="G18" s="478">
        <f t="shared" si="0"/>
        <v>648</v>
      </c>
      <c r="H18" s="404">
        <f t="shared" si="1"/>
        <v>9720</v>
      </c>
      <c r="I18" s="760"/>
      <c r="J18" s="121">
        <f t="shared" si="2"/>
        <v>0</v>
      </c>
      <c r="K18" s="783">
        <f t="shared" si="3"/>
        <v>0</v>
      </c>
      <c r="L18" s="784">
        <f t="shared" si="4"/>
        <v>0</v>
      </c>
      <c r="M18" s="761" t="s">
        <v>1034</v>
      </c>
      <c r="N18" s="299">
        <v>24</v>
      </c>
      <c r="O18" s="299">
        <v>557.64</v>
      </c>
      <c r="P18" s="726">
        <v>768</v>
      </c>
    </row>
    <row r="19" spans="1:16" s="754" customFormat="1" ht="15.6">
      <c r="A19" s="758" t="s">
        <v>1667</v>
      </c>
      <c r="B19" s="759" t="s">
        <v>1664</v>
      </c>
      <c r="C19" s="405">
        <v>15</v>
      </c>
      <c r="D19" s="406" t="s">
        <v>636</v>
      </c>
      <c r="E19" s="407" t="s">
        <v>441</v>
      </c>
      <c r="F19" s="476">
        <f>VLOOKUP($A19,'Изменение прайс-листа'!$A$2:$E$798,4,FALSE)</f>
        <v>462</v>
      </c>
      <c r="G19" s="478">
        <f t="shared" si="0"/>
        <v>554.4</v>
      </c>
      <c r="H19" s="404">
        <f t="shared" si="1"/>
        <v>8316</v>
      </c>
      <c r="I19" s="760"/>
      <c r="J19" s="121">
        <f t="shared" si="2"/>
        <v>0</v>
      </c>
      <c r="K19" s="783">
        <f t="shared" si="3"/>
        <v>0</v>
      </c>
      <c r="L19" s="784">
        <f t="shared" si="4"/>
        <v>0</v>
      </c>
      <c r="M19" s="761" t="s">
        <v>1034</v>
      </c>
      <c r="N19" s="299">
        <v>24</v>
      </c>
      <c r="O19" s="299">
        <v>541.43999999999994</v>
      </c>
      <c r="P19" s="726">
        <v>792</v>
      </c>
    </row>
    <row r="20" spans="1:16" s="754" customFormat="1" ht="15.6">
      <c r="A20" s="758" t="s">
        <v>1668</v>
      </c>
      <c r="B20" s="759" t="s">
        <v>1665</v>
      </c>
      <c r="C20" s="405">
        <v>14.5</v>
      </c>
      <c r="D20" s="406" t="s">
        <v>636</v>
      </c>
      <c r="E20" s="407" t="s">
        <v>441</v>
      </c>
      <c r="F20" s="476">
        <f>VLOOKUP($A20,'Изменение прайс-листа'!$A$2:$E$798,4,FALSE)</f>
        <v>441</v>
      </c>
      <c r="G20" s="478">
        <f t="shared" si="0"/>
        <v>529.19999999999993</v>
      </c>
      <c r="H20" s="404">
        <f t="shared" si="1"/>
        <v>7673.3999999999987</v>
      </c>
      <c r="I20" s="760"/>
      <c r="J20" s="121">
        <f t="shared" si="2"/>
        <v>0</v>
      </c>
      <c r="K20" s="783">
        <f t="shared" si="3"/>
        <v>0</v>
      </c>
      <c r="L20" s="784">
        <f t="shared" si="4"/>
        <v>0</v>
      </c>
      <c r="M20" s="761" t="s">
        <v>1034</v>
      </c>
      <c r="N20" s="299">
        <v>24</v>
      </c>
      <c r="O20" s="299">
        <v>515.28</v>
      </c>
      <c r="P20" s="726">
        <v>792</v>
      </c>
    </row>
    <row r="21" spans="1:16" s="754" customFormat="1" ht="15.6">
      <c r="A21" s="758" t="s">
        <v>1766</v>
      </c>
      <c r="B21" s="762" t="s">
        <v>1767</v>
      </c>
      <c r="C21" s="405">
        <v>15</v>
      </c>
      <c r="D21" s="406" t="s">
        <v>636</v>
      </c>
      <c r="E21" s="407" t="s">
        <v>441</v>
      </c>
      <c r="F21" s="476">
        <f>VLOOKUP($A21,'Изменение прайс-листа'!$A$2:$E$798,4,FALSE)</f>
        <v>558</v>
      </c>
      <c r="G21" s="479">
        <f t="shared" ref="G21:G23" si="5">F21*1.2</f>
        <v>669.6</v>
      </c>
      <c r="H21" s="452">
        <f t="shared" ref="H21:H23" si="6">G21*C21</f>
        <v>10044</v>
      </c>
      <c r="I21" s="760"/>
      <c r="J21" s="121">
        <f t="shared" si="2"/>
        <v>0</v>
      </c>
      <c r="K21" s="783">
        <f t="shared" si="3"/>
        <v>0</v>
      </c>
      <c r="L21" s="784">
        <f t="shared" si="4"/>
        <v>0</v>
      </c>
      <c r="M21" s="761"/>
      <c r="N21" s="299">
        <v>24</v>
      </c>
      <c r="O21" s="299">
        <v>515.28</v>
      </c>
      <c r="P21" s="726">
        <v>792</v>
      </c>
    </row>
    <row r="22" spans="1:16" s="754" customFormat="1" ht="15.6">
      <c r="A22" s="758" t="s">
        <v>1768</v>
      </c>
      <c r="B22" s="762" t="s">
        <v>1769</v>
      </c>
      <c r="C22" s="405">
        <v>15</v>
      </c>
      <c r="D22" s="406" t="s">
        <v>636</v>
      </c>
      <c r="E22" s="407" t="s">
        <v>441</v>
      </c>
      <c r="F22" s="476">
        <f>VLOOKUP($A22,'Изменение прайс-листа'!$A$2:$E$798,4,FALSE)</f>
        <v>472</v>
      </c>
      <c r="G22" s="479">
        <f t="shared" si="5"/>
        <v>566.4</v>
      </c>
      <c r="H22" s="452">
        <f t="shared" si="6"/>
        <v>8496</v>
      </c>
      <c r="I22" s="760"/>
      <c r="J22" s="121">
        <f t="shared" si="2"/>
        <v>0</v>
      </c>
      <c r="K22" s="783">
        <f t="shared" si="3"/>
        <v>0</v>
      </c>
      <c r="L22" s="784">
        <f t="shared" si="4"/>
        <v>0</v>
      </c>
      <c r="M22" s="761"/>
      <c r="N22" s="299">
        <v>24</v>
      </c>
      <c r="O22" s="299">
        <v>515.28</v>
      </c>
      <c r="P22" s="726">
        <v>792</v>
      </c>
    </row>
    <row r="23" spans="1:16" s="754" customFormat="1" ht="16.2" thickBot="1">
      <c r="A23" s="994" t="s">
        <v>1770</v>
      </c>
      <c r="B23" s="995" t="s">
        <v>1771</v>
      </c>
      <c r="C23" s="996">
        <v>14.5</v>
      </c>
      <c r="D23" s="997" t="s">
        <v>636</v>
      </c>
      <c r="E23" s="998" t="s">
        <v>441</v>
      </c>
      <c r="F23" s="890">
        <f>VLOOKUP($A23,'Изменение прайс-листа'!$A$2:$E$798,4,FALSE)</f>
        <v>464</v>
      </c>
      <c r="G23" s="999">
        <f t="shared" si="5"/>
        <v>556.79999999999995</v>
      </c>
      <c r="H23" s="1000">
        <f t="shared" si="6"/>
        <v>8073.5999999999995</v>
      </c>
      <c r="I23" s="1001"/>
      <c r="J23" s="148">
        <f t="shared" si="2"/>
        <v>0</v>
      </c>
      <c r="K23" s="806">
        <f t="shared" si="3"/>
        <v>0</v>
      </c>
      <c r="L23" s="807">
        <f t="shared" si="4"/>
        <v>0</v>
      </c>
      <c r="M23" s="1002"/>
      <c r="N23" s="894">
        <v>24</v>
      </c>
      <c r="O23" s="894">
        <v>515.28</v>
      </c>
      <c r="P23" s="895">
        <v>792</v>
      </c>
    </row>
    <row r="24" spans="1:16" s="754" customFormat="1" ht="16.2" thickTop="1">
      <c r="A24" s="1050"/>
      <c r="B24" s="1003" t="s">
        <v>2076</v>
      </c>
      <c r="C24" s="1004">
        <v>15</v>
      </c>
      <c r="D24" s="1005" t="s">
        <v>636</v>
      </c>
      <c r="E24" s="1006" t="s">
        <v>441</v>
      </c>
      <c r="F24" s="932">
        <f>'Изменение прайс-листа'!D66</f>
        <v>702</v>
      </c>
      <c r="G24" s="1007">
        <f t="shared" ref="G24:G26" si="7">F24*1.2</f>
        <v>842.4</v>
      </c>
      <c r="H24" s="1008">
        <f t="shared" ref="H24:H26" si="8">G24*C24</f>
        <v>12636</v>
      </c>
      <c r="I24" s="1009"/>
      <c r="J24" s="857">
        <f t="shared" ref="J24:J26" si="9">I24*H24</f>
        <v>0</v>
      </c>
      <c r="K24" s="858">
        <f t="shared" ref="K24:K26" si="10">ROUNDUP(O24/N24*I24,0)</f>
        <v>0</v>
      </c>
      <c r="L24" s="859">
        <f t="shared" ref="L24:L26" si="11">I24/N24</f>
        <v>0</v>
      </c>
      <c r="M24" s="1010" t="s">
        <v>1034</v>
      </c>
      <c r="N24" s="934">
        <v>24</v>
      </c>
      <c r="O24" s="934">
        <v>515.28</v>
      </c>
      <c r="P24" s="1051">
        <v>792</v>
      </c>
    </row>
    <row r="25" spans="1:16" s="754" customFormat="1" ht="15.6">
      <c r="A25" s="1052"/>
      <c r="B25" s="762" t="s">
        <v>2077</v>
      </c>
      <c r="C25" s="405">
        <v>15</v>
      </c>
      <c r="D25" s="406" t="s">
        <v>636</v>
      </c>
      <c r="E25" s="407" t="s">
        <v>441</v>
      </c>
      <c r="F25" s="476">
        <f>'Изменение прайс-листа'!D67</f>
        <v>600</v>
      </c>
      <c r="G25" s="479">
        <f t="shared" si="7"/>
        <v>720</v>
      </c>
      <c r="H25" s="452">
        <f t="shared" si="8"/>
        <v>10800</v>
      </c>
      <c r="I25" s="760"/>
      <c r="J25" s="121">
        <f t="shared" si="9"/>
        <v>0</v>
      </c>
      <c r="K25" s="783">
        <f t="shared" si="10"/>
        <v>0</v>
      </c>
      <c r="L25" s="784">
        <f t="shared" si="11"/>
        <v>0</v>
      </c>
      <c r="M25" s="761" t="s">
        <v>1034</v>
      </c>
      <c r="N25" s="299">
        <v>24</v>
      </c>
      <c r="O25" s="299">
        <v>515.28</v>
      </c>
      <c r="P25" s="726">
        <v>792</v>
      </c>
    </row>
    <row r="26" spans="1:16" s="754" customFormat="1" ht="16.2" thickBot="1">
      <c r="A26" s="1053"/>
      <c r="B26" s="1011" t="s">
        <v>2078</v>
      </c>
      <c r="C26" s="1012">
        <v>14.5</v>
      </c>
      <c r="D26" s="1013" t="s">
        <v>636</v>
      </c>
      <c r="E26" s="1014" t="s">
        <v>441</v>
      </c>
      <c r="F26" s="935">
        <f>'Изменение прайс-листа'!D68</f>
        <v>570</v>
      </c>
      <c r="G26" s="1015">
        <f t="shared" si="7"/>
        <v>684</v>
      </c>
      <c r="H26" s="1016">
        <f t="shared" si="8"/>
        <v>9918</v>
      </c>
      <c r="I26" s="1017"/>
      <c r="J26" s="876">
        <f t="shared" si="9"/>
        <v>0</v>
      </c>
      <c r="K26" s="877">
        <f t="shared" si="10"/>
        <v>0</v>
      </c>
      <c r="L26" s="878">
        <f t="shared" si="11"/>
        <v>0</v>
      </c>
      <c r="M26" s="1018" t="s">
        <v>1034</v>
      </c>
      <c r="N26" s="937">
        <v>24</v>
      </c>
      <c r="O26" s="937">
        <v>515.28</v>
      </c>
      <c r="P26" s="1054">
        <v>792</v>
      </c>
    </row>
    <row r="27" spans="1:16" s="754" customFormat="1" ht="16.2" thickTop="1">
      <c r="A27" s="896" t="s">
        <v>1299</v>
      </c>
      <c r="B27" s="897" t="s">
        <v>1300</v>
      </c>
      <c r="C27" s="898">
        <v>15</v>
      </c>
      <c r="D27" s="899" t="s">
        <v>636</v>
      </c>
      <c r="E27" s="900" t="s">
        <v>441</v>
      </c>
      <c r="F27" s="476">
        <f>VLOOKUP($A27,'Изменение прайс-листа'!$A$2:$E$798,4,FALSE)</f>
        <v>1832</v>
      </c>
      <c r="G27" s="901">
        <f t="shared" ref="G27:G62" si="12">F27*1.2</f>
        <v>2198.4</v>
      </c>
      <c r="H27" s="902">
        <f t="shared" ref="H27:H62" si="13">G27*C27</f>
        <v>32976</v>
      </c>
      <c r="I27" s="903"/>
      <c r="J27" s="163">
        <f t="shared" ref="J27:J69" si="14">I27*H27</f>
        <v>0</v>
      </c>
      <c r="K27" s="803">
        <f t="shared" si="3"/>
        <v>0</v>
      </c>
      <c r="L27" s="804">
        <f t="shared" si="4"/>
        <v>0</v>
      </c>
      <c r="M27" s="275" t="s">
        <v>1034</v>
      </c>
      <c r="N27" s="904">
        <v>24</v>
      </c>
      <c r="O27" s="904">
        <v>510.84000000000003</v>
      </c>
      <c r="P27" s="905">
        <v>792</v>
      </c>
    </row>
    <row r="28" spans="1:16" s="754" customFormat="1" ht="15.6">
      <c r="A28" s="755" t="s">
        <v>1301</v>
      </c>
      <c r="B28" s="756" t="s">
        <v>1302</v>
      </c>
      <c r="C28" s="408">
        <v>15</v>
      </c>
      <c r="D28" s="370" t="s">
        <v>636</v>
      </c>
      <c r="E28" s="371" t="s">
        <v>441</v>
      </c>
      <c r="F28" s="476">
        <f>VLOOKUP($A28,'Изменение прайс-листа'!$A$2:$E$798,4,FALSE)</f>
        <v>1632</v>
      </c>
      <c r="G28" s="477">
        <f t="shared" si="12"/>
        <v>1958.3999999999999</v>
      </c>
      <c r="H28" s="403">
        <f t="shared" si="13"/>
        <v>29375.999999999996</v>
      </c>
      <c r="I28" s="757"/>
      <c r="J28" s="121">
        <f t="shared" si="14"/>
        <v>0</v>
      </c>
      <c r="K28" s="783">
        <f t="shared" si="3"/>
        <v>0</v>
      </c>
      <c r="L28" s="784">
        <f t="shared" si="4"/>
        <v>0</v>
      </c>
      <c r="M28" s="221" t="s">
        <v>1034</v>
      </c>
      <c r="N28" s="299">
        <v>24</v>
      </c>
      <c r="O28" s="299">
        <v>507.24</v>
      </c>
      <c r="P28" s="726">
        <v>792</v>
      </c>
    </row>
    <row r="29" spans="1:16" s="754" customFormat="1" ht="15.6">
      <c r="A29" s="755" t="s">
        <v>1303</v>
      </c>
      <c r="B29" s="756" t="s">
        <v>1304</v>
      </c>
      <c r="C29" s="408">
        <v>14.5</v>
      </c>
      <c r="D29" s="370" t="s">
        <v>636</v>
      </c>
      <c r="E29" s="371" t="s">
        <v>441</v>
      </c>
      <c r="F29" s="476">
        <f>VLOOKUP($A29,'Изменение прайс-листа'!$A$2:$E$798,4,FALSE)</f>
        <v>1492</v>
      </c>
      <c r="G29" s="477">
        <f t="shared" si="12"/>
        <v>1790.3999999999999</v>
      </c>
      <c r="H29" s="403">
        <f t="shared" si="13"/>
        <v>25960.799999999999</v>
      </c>
      <c r="I29" s="757"/>
      <c r="J29" s="121">
        <f t="shared" si="14"/>
        <v>0</v>
      </c>
      <c r="K29" s="783">
        <f t="shared" si="3"/>
        <v>0</v>
      </c>
      <c r="L29" s="784">
        <f t="shared" si="4"/>
        <v>0</v>
      </c>
      <c r="M29" s="221" t="s">
        <v>1034</v>
      </c>
      <c r="N29" s="299">
        <v>24</v>
      </c>
      <c r="O29" s="299">
        <v>501.84000000000003</v>
      </c>
      <c r="P29" s="726">
        <v>792</v>
      </c>
    </row>
    <row r="30" spans="1:16" s="754" customFormat="1" ht="15.6">
      <c r="A30" s="755" t="s">
        <v>1329</v>
      </c>
      <c r="B30" s="756" t="s">
        <v>1330</v>
      </c>
      <c r="C30" s="408">
        <v>15</v>
      </c>
      <c r="D30" s="370" t="s">
        <v>636</v>
      </c>
      <c r="E30" s="371" t="s">
        <v>441</v>
      </c>
      <c r="F30" s="476">
        <f>VLOOKUP($A30,'Изменение прайс-листа'!$A$2:$E$798,4,FALSE)</f>
        <v>1866</v>
      </c>
      <c r="G30" s="477">
        <f t="shared" si="12"/>
        <v>2239.1999999999998</v>
      </c>
      <c r="H30" s="403">
        <f t="shared" si="13"/>
        <v>33588</v>
      </c>
      <c r="I30" s="757"/>
      <c r="J30" s="121">
        <f t="shared" si="14"/>
        <v>0</v>
      </c>
      <c r="K30" s="783">
        <f t="shared" si="3"/>
        <v>0</v>
      </c>
      <c r="L30" s="784">
        <f t="shared" si="4"/>
        <v>0</v>
      </c>
      <c r="M30" s="221" t="s">
        <v>1034</v>
      </c>
      <c r="N30" s="299">
        <v>24</v>
      </c>
      <c r="O30" s="299">
        <v>456.84000000000003</v>
      </c>
      <c r="P30" s="726">
        <v>792</v>
      </c>
    </row>
    <row r="31" spans="1:16" s="754" customFormat="1" ht="15.6">
      <c r="A31" s="755" t="s">
        <v>1331</v>
      </c>
      <c r="B31" s="756" t="s">
        <v>1332</v>
      </c>
      <c r="C31" s="408">
        <v>15</v>
      </c>
      <c r="D31" s="370" t="s">
        <v>636</v>
      </c>
      <c r="E31" s="371" t="s">
        <v>441</v>
      </c>
      <c r="F31" s="476">
        <f>VLOOKUP($A31,'Изменение прайс-листа'!$A$2:$E$798,4,FALSE)</f>
        <v>1820</v>
      </c>
      <c r="G31" s="477">
        <f t="shared" si="12"/>
        <v>2184</v>
      </c>
      <c r="H31" s="403">
        <f t="shared" si="13"/>
        <v>32760</v>
      </c>
      <c r="I31" s="757"/>
      <c r="J31" s="121">
        <f t="shared" si="14"/>
        <v>0</v>
      </c>
      <c r="K31" s="783">
        <f t="shared" si="3"/>
        <v>0</v>
      </c>
      <c r="L31" s="784">
        <f t="shared" si="4"/>
        <v>0</v>
      </c>
      <c r="M31" s="221" t="s">
        <v>1034</v>
      </c>
      <c r="N31" s="299">
        <v>24</v>
      </c>
      <c r="O31" s="299">
        <v>430.20000000000005</v>
      </c>
      <c r="P31" s="726">
        <v>792</v>
      </c>
    </row>
    <row r="32" spans="1:16" s="754" customFormat="1" ht="15.6">
      <c r="A32" s="755" t="s">
        <v>1333</v>
      </c>
      <c r="B32" s="756" t="s">
        <v>1334</v>
      </c>
      <c r="C32" s="408">
        <v>14.5</v>
      </c>
      <c r="D32" s="370" t="s">
        <v>636</v>
      </c>
      <c r="E32" s="371" t="s">
        <v>441</v>
      </c>
      <c r="F32" s="476">
        <f>VLOOKUP($A32,'Изменение прайс-листа'!$A$2:$E$798,4,FALSE)</f>
        <v>1670</v>
      </c>
      <c r="G32" s="477">
        <f t="shared" si="12"/>
        <v>2004</v>
      </c>
      <c r="H32" s="403">
        <f t="shared" si="13"/>
        <v>29058</v>
      </c>
      <c r="I32" s="757"/>
      <c r="J32" s="121">
        <f t="shared" si="14"/>
        <v>0</v>
      </c>
      <c r="K32" s="783">
        <f t="shared" si="3"/>
        <v>0</v>
      </c>
      <c r="L32" s="784">
        <f t="shared" si="4"/>
        <v>0</v>
      </c>
      <c r="M32" s="221" t="s">
        <v>1034</v>
      </c>
      <c r="N32" s="299">
        <v>24</v>
      </c>
      <c r="O32" s="299">
        <v>411</v>
      </c>
      <c r="P32" s="726">
        <v>792</v>
      </c>
    </row>
    <row r="33" spans="1:16" s="754" customFormat="1" ht="15.6">
      <c r="A33" s="755" t="s">
        <v>1634</v>
      </c>
      <c r="B33" s="756" t="s">
        <v>1630</v>
      </c>
      <c r="C33" s="408">
        <v>15</v>
      </c>
      <c r="D33" s="370" t="s">
        <v>636</v>
      </c>
      <c r="E33" s="371" t="s">
        <v>441</v>
      </c>
      <c r="F33" s="476">
        <f>VLOOKUP($A33,'Изменение прайс-листа'!$A$2:$E$798,4,FALSE)</f>
        <v>2596</v>
      </c>
      <c r="G33" s="477">
        <f t="shared" si="12"/>
        <v>3115.2</v>
      </c>
      <c r="H33" s="403">
        <f t="shared" si="13"/>
        <v>46728</v>
      </c>
      <c r="I33" s="757"/>
      <c r="J33" s="121">
        <f t="shared" si="14"/>
        <v>0</v>
      </c>
      <c r="K33" s="783">
        <f t="shared" si="3"/>
        <v>0</v>
      </c>
      <c r="L33" s="784">
        <f t="shared" si="4"/>
        <v>0</v>
      </c>
      <c r="M33" s="221"/>
      <c r="N33" s="299">
        <v>24</v>
      </c>
      <c r="O33" s="299">
        <v>456.84000000000003</v>
      </c>
      <c r="P33" s="726">
        <v>792</v>
      </c>
    </row>
    <row r="34" spans="1:16" s="754" customFormat="1" ht="15.6">
      <c r="A34" s="755" t="s">
        <v>1633</v>
      </c>
      <c r="B34" s="756" t="s">
        <v>1631</v>
      </c>
      <c r="C34" s="408">
        <v>15</v>
      </c>
      <c r="D34" s="370" t="s">
        <v>636</v>
      </c>
      <c r="E34" s="371" t="s">
        <v>441</v>
      </c>
      <c r="F34" s="476">
        <f>VLOOKUP($A34,'Изменение прайс-листа'!$A$2:$E$798,4,FALSE)</f>
        <v>2486</v>
      </c>
      <c r="G34" s="477">
        <f t="shared" si="12"/>
        <v>2983.2</v>
      </c>
      <c r="H34" s="403">
        <f t="shared" si="13"/>
        <v>44748</v>
      </c>
      <c r="I34" s="757"/>
      <c r="J34" s="121">
        <f t="shared" si="14"/>
        <v>0</v>
      </c>
      <c r="K34" s="783">
        <f t="shared" si="3"/>
        <v>0</v>
      </c>
      <c r="L34" s="784">
        <f t="shared" si="4"/>
        <v>0</v>
      </c>
      <c r="M34" s="221"/>
      <c r="N34" s="299">
        <v>24</v>
      </c>
      <c r="O34" s="299">
        <v>430.20000000000005</v>
      </c>
      <c r="P34" s="726">
        <v>792</v>
      </c>
    </row>
    <row r="35" spans="1:16" s="754" customFormat="1" ht="15.6">
      <c r="A35" s="755" t="s">
        <v>1635</v>
      </c>
      <c r="B35" s="756" t="s">
        <v>1632</v>
      </c>
      <c r="C35" s="408">
        <v>14.5</v>
      </c>
      <c r="D35" s="370" t="s">
        <v>636</v>
      </c>
      <c r="E35" s="371" t="s">
        <v>441</v>
      </c>
      <c r="F35" s="476">
        <f>VLOOKUP($A35,'Изменение прайс-листа'!$A$2:$E$798,4,FALSE)</f>
        <v>2360</v>
      </c>
      <c r="G35" s="477">
        <f t="shared" si="12"/>
        <v>2832</v>
      </c>
      <c r="H35" s="403">
        <f t="shared" si="13"/>
        <v>41064</v>
      </c>
      <c r="I35" s="757"/>
      <c r="J35" s="121">
        <f t="shared" si="14"/>
        <v>0</v>
      </c>
      <c r="K35" s="783">
        <f t="shared" si="3"/>
        <v>0</v>
      </c>
      <c r="L35" s="784">
        <f t="shared" si="4"/>
        <v>0</v>
      </c>
      <c r="M35" s="221"/>
      <c r="N35" s="299">
        <v>24</v>
      </c>
      <c r="O35" s="299">
        <v>411</v>
      </c>
      <c r="P35" s="726">
        <v>792</v>
      </c>
    </row>
    <row r="36" spans="1:16" s="754" customFormat="1" ht="15.6">
      <c r="A36" s="763" t="s">
        <v>1335</v>
      </c>
      <c r="B36" s="764" t="s">
        <v>1336</v>
      </c>
      <c r="C36" s="408">
        <v>10</v>
      </c>
      <c r="D36" s="370" t="s">
        <v>636</v>
      </c>
      <c r="E36" s="371" t="s">
        <v>441</v>
      </c>
      <c r="F36" s="476">
        <f>VLOOKUP($A36,'Изменение прайс-листа'!$A$2:$E$798,4,FALSE)</f>
        <v>2396</v>
      </c>
      <c r="G36" s="480">
        <f t="shared" si="12"/>
        <v>2875.2</v>
      </c>
      <c r="H36" s="403">
        <f t="shared" si="13"/>
        <v>28752</v>
      </c>
      <c r="I36" s="757"/>
      <c r="J36" s="121">
        <f t="shared" si="14"/>
        <v>0</v>
      </c>
      <c r="K36" s="783">
        <f t="shared" si="3"/>
        <v>0</v>
      </c>
      <c r="L36" s="784">
        <f t="shared" si="4"/>
        <v>0</v>
      </c>
      <c r="M36" s="196"/>
      <c r="N36" s="299">
        <v>27</v>
      </c>
      <c r="O36" s="299">
        <v>336.96000000000004</v>
      </c>
      <c r="P36" s="726">
        <v>891</v>
      </c>
    </row>
    <row r="37" spans="1:16" s="754" customFormat="1" ht="15.6">
      <c r="A37" s="763" t="s">
        <v>1337</v>
      </c>
      <c r="B37" s="764" t="s">
        <v>1338</v>
      </c>
      <c r="C37" s="408">
        <v>10</v>
      </c>
      <c r="D37" s="370" t="s">
        <v>636</v>
      </c>
      <c r="E37" s="371" t="s">
        <v>441</v>
      </c>
      <c r="F37" s="476">
        <f>VLOOKUP($A37,'Изменение прайс-листа'!$A$2:$E$798,4,FALSE)</f>
        <v>2336</v>
      </c>
      <c r="G37" s="480">
        <f t="shared" si="12"/>
        <v>2803.2</v>
      </c>
      <c r="H37" s="403">
        <f t="shared" si="13"/>
        <v>28032</v>
      </c>
      <c r="I37" s="757"/>
      <c r="J37" s="121">
        <f t="shared" si="14"/>
        <v>0</v>
      </c>
      <c r="K37" s="783">
        <f t="shared" si="3"/>
        <v>0</v>
      </c>
      <c r="L37" s="784">
        <f t="shared" si="4"/>
        <v>0</v>
      </c>
      <c r="M37" s="196"/>
      <c r="N37" s="299">
        <v>27</v>
      </c>
      <c r="O37" s="299">
        <v>328.59</v>
      </c>
      <c r="P37" s="726">
        <v>891</v>
      </c>
    </row>
    <row r="38" spans="1:16" s="754" customFormat="1" ht="15.6">
      <c r="A38" s="763" t="s">
        <v>1339</v>
      </c>
      <c r="B38" s="764" t="s">
        <v>1340</v>
      </c>
      <c r="C38" s="408">
        <v>9.6999999999999993</v>
      </c>
      <c r="D38" s="370" t="s">
        <v>636</v>
      </c>
      <c r="E38" s="371" t="s">
        <v>441</v>
      </c>
      <c r="F38" s="476">
        <f>VLOOKUP($A38,'Изменение прайс-листа'!$A$2:$E$798,4,FALSE)</f>
        <v>2302</v>
      </c>
      <c r="G38" s="480">
        <f t="shared" si="12"/>
        <v>2762.4</v>
      </c>
      <c r="H38" s="403">
        <f t="shared" si="13"/>
        <v>26795.279999999999</v>
      </c>
      <c r="I38" s="757"/>
      <c r="J38" s="121">
        <f t="shared" si="14"/>
        <v>0</v>
      </c>
      <c r="K38" s="783">
        <f t="shared" si="3"/>
        <v>0</v>
      </c>
      <c r="L38" s="784">
        <f t="shared" si="4"/>
        <v>0</v>
      </c>
      <c r="M38" s="196"/>
      <c r="N38" s="299">
        <v>27</v>
      </c>
      <c r="O38" s="299">
        <v>313.22700000000003</v>
      </c>
      <c r="P38" s="726">
        <v>891</v>
      </c>
    </row>
    <row r="39" spans="1:16" s="754" customFormat="1" ht="15.6">
      <c r="A39" s="755" t="s">
        <v>1305</v>
      </c>
      <c r="B39" s="756" t="s">
        <v>1306</v>
      </c>
      <c r="C39" s="369">
        <v>25</v>
      </c>
      <c r="D39" s="370" t="s">
        <v>447</v>
      </c>
      <c r="E39" s="371" t="s">
        <v>441</v>
      </c>
      <c r="F39" s="476">
        <f>VLOOKUP($A39,'Изменение прайс-листа'!$A$2:$E$798,4,FALSE)</f>
        <v>760</v>
      </c>
      <c r="G39" s="477">
        <f t="shared" si="12"/>
        <v>912</v>
      </c>
      <c r="H39" s="403">
        <f t="shared" si="13"/>
        <v>22800</v>
      </c>
      <c r="I39" s="757"/>
      <c r="J39" s="121">
        <f t="shared" si="14"/>
        <v>0</v>
      </c>
      <c r="K39" s="783">
        <f t="shared" si="3"/>
        <v>0</v>
      </c>
      <c r="L39" s="784">
        <f t="shared" si="4"/>
        <v>0</v>
      </c>
      <c r="M39" s="221"/>
      <c r="N39" s="299">
        <v>24</v>
      </c>
      <c r="O39" s="299">
        <v>616.20000000000005</v>
      </c>
      <c r="P39" s="726">
        <v>696</v>
      </c>
    </row>
    <row r="40" spans="1:16" s="754" customFormat="1" ht="15.6">
      <c r="A40" s="755" t="s">
        <v>1307</v>
      </c>
      <c r="B40" s="756" t="s">
        <v>1308</v>
      </c>
      <c r="C40" s="369">
        <v>25</v>
      </c>
      <c r="D40" s="370" t="s">
        <v>447</v>
      </c>
      <c r="E40" s="371" t="s">
        <v>441</v>
      </c>
      <c r="F40" s="476">
        <f>VLOOKUP($A40,'Изменение прайс-листа'!$A$2:$E$798,4,FALSE)</f>
        <v>734</v>
      </c>
      <c r="G40" s="477">
        <f t="shared" si="12"/>
        <v>880.8</v>
      </c>
      <c r="H40" s="403">
        <f t="shared" si="13"/>
        <v>22020</v>
      </c>
      <c r="I40" s="757"/>
      <c r="J40" s="121">
        <f t="shared" si="14"/>
        <v>0</v>
      </c>
      <c r="K40" s="783">
        <f t="shared" si="3"/>
        <v>0</v>
      </c>
      <c r="L40" s="784">
        <f t="shared" si="4"/>
        <v>0</v>
      </c>
      <c r="M40" s="221" t="s">
        <v>1034</v>
      </c>
      <c r="N40" s="299">
        <v>24</v>
      </c>
      <c r="O40" s="299">
        <v>616.20000000000005</v>
      </c>
      <c r="P40" s="726">
        <v>696</v>
      </c>
    </row>
    <row r="41" spans="1:16" s="754" customFormat="1" ht="15.6">
      <c r="A41" s="755" t="s">
        <v>1309</v>
      </c>
      <c r="B41" s="756" t="s">
        <v>1310</v>
      </c>
      <c r="C41" s="369">
        <v>25</v>
      </c>
      <c r="D41" s="370" t="s">
        <v>447</v>
      </c>
      <c r="E41" s="371" t="s">
        <v>441</v>
      </c>
      <c r="F41" s="476">
        <f>VLOOKUP($A41,'Изменение прайс-листа'!$A$2:$E$798,4,FALSE)</f>
        <v>798</v>
      </c>
      <c r="G41" s="477">
        <f t="shared" si="12"/>
        <v>957.59999999999991</v>
      </c>
      <c r="H41" s="403">
        <f t="shared" si="13"/>
        <v>23939.999999999996</v>
      </c>
      <c r="I41" s="757"/>
      <c r="J41" s="121">
        <f t="shared" si="14"/>
        <v>0</v>
      </c>
      <c r="K41" s="783">
        <f t="shared" si="3"/>
        <v>0</v>
      </c>
      <c r="L41" s="784">
        <f t="shared" si="4"/>
        <v>0</v>
      </c>
      <c r="M41" s="221" t="s">
        <v>1034</v>
      </c>
      <c r="N41" s="299">
        <v>24</v>
      </c>
      <c r="O41" s="299">
        <v>616.20000000000005</v>
      </c>
      <c r="P41" s="726">
        <v>696</v>
      </c>
    </row>
    <row r="42" spans="1:16" s="754" customFormat="1" ht="15.6">
      <c r="A42" s="755" t="s">
        <v>1287</v>
      </c>
      <c r="B42" s="756" t="s">
        <v>1288</v>
      </c>
      <c r="C42" s="369">
        <v>15</v>
      </c>
      <c r="D42" s="370" t="s">
        <v>636</v>
      </c>
      <c r="E42" s="371" t="s">
        <v>441</v>
      </c>
      <c r="F42" s="476">
        <f>VLOOKUP($A42,'Изменение прайс-листа'!$A$2:$E$798,4,FALSE)</f>
        <v>1016</v>
      </c>
      <c r="G42" s="477">
        <f t="shared" si="12"/>
        <v>1219.2</v>
      </c>
      <c r="H42" s="403">
        <f t="shared" si="13"/>
        <v>18288</v>
      </c>
      <c r="I42" s="757"/>
      <c r="J42" s="121">
        <f t="shared" si="14"/>
        <v>0</v>
      </c>
      <c r="K42" s="783">
        <f t="shared" si="3"/>
        <v>0</v>
      </c>
      <c r="L42" s="784">
        <f t="shared" si="4"/>
        <v>0</v>
      </c>
      <c r="M42" s="221" t="s">
        <v>1034</v>
      </c>
      <c r="N42" s="299">
        <v>24</v>
      </c>
      <c r="O42" s="299">
        <v>557.64</v>
      </c>
      <c r="P42" s="726">
        <v>768</v>
      </c>
    </row>
    <row r="43" spans="1:16" s="754" customFormat="1" ht="15.6">
      <c r="A43" s="755" t="s">
        <v>1289</v>
      </c>
      <c r="B43" s="756" t="s">
        <v>1290</v>
      </c>
      <c r="C43" s="369">
        <v>15</v>
      </c>
      <c r="D43" s="370" t="s">
        <v>636</v>
      </c>
      <c r="E43" s="371" t="s">
        <v>441</v>
      </c>
      <c r="F43" s="476">
        <f>VLOOKUP($A43,'Изменение прайс-листа'!$A$2:$E$798,4,FALSE)</f>
        <v>954</v>
      </c>
      <c r="G43" s="477">
        <f t="shared" si="12"/>
        <v>1144.8</v>
      </c>
      <c r="H43" s="403">
        <f t="shared" si="13"/>
        <v>17172</v>
      </c>
      <c r="I43" s="757"/>
      <c r="J43" s="121">
        <f t="shared" si="14"/>
        <v>0</v>
      </c>
      <c r="K43" s="783">
        <f t="shared" si="3"/>
        <v>0</v>
      </c>
      <c r="L43" s="784">
        <f t="shared" si="4"/>
        <v>0</v>
      </c>
      <c r="M43" s="221" t="s">
        <v>1034</v>
      </c>
      <c r="N43" s="299">
        <v>24</v>
      </c>
      <c r="O43" s="299">
        <v>541.43999999999994</v>
      </c>
      <c r="P43" s="726">
        <v>792</v>
      </c>
    </row>
    <row r="44" spans="1:16" s="754" customFormat="1" ht="15.6">
      <c r="A44" s="755" t="s">
        <v>1291</v>
      </c>
      <c r="B44" s="756" t="s">
        <v>1292</v>
      </c>
      <c r="C44" s="369">
        <v>14.5</v>
      </c>
      <c r="D44" s="370" t="s">
        <v>636</v>
      </c>
      <c r="E44" s="371" t="s">
        <v>441</v>
      </c>
      <c r="F44" s="476">
        <f>VLOOKUP($A44,'Изменение прайс-листа'!$A$2:$E$798,4,FALSE)</f>
        <v>912</v>
      </c>
      <c r="G44" s="477">
        <f t="shared" si="12"/>
        <v>1094.3999999999999</v>
      </c>
      <c r="H44" s="403">
        <f t="shared" si="13"/>
        <v>15868.799999999997</v>
      </c>
      <c r="I44" s="757"/>
      <c r="J44" s="121">
        <f t="shared" si="14"/>
        <v>0</v>
      </c>
      <c r="K44" s="783">
        <f t="shared" si="3"/>
        <v>0</v>
      </c>
      <c r="L44" s="784">
        <f t="shared" si="4"/>
        <v>0</v>
      </c>
      <c r="M44" s="221" t="s">
        <v>1034</v>
      </c>
      <c r="N44" s="299">
        <v>24</v>
      </c>
      <c r="O44" s="299">
        <v>515.28</v>
      </c>
      <c r="P44" s="726">
        <v>792</v>
      </c>
    </row>
    <row r="45" spans="1:16" s="754" customFormat="1" ht="15.6">
      <c r="A45" s="755" t="s">
        <v>1311</v>
      </c>
      <c r="B45" s="756" t="s">
        <v>1312</v>
      </c>
      <c r="C45" s="369">
        <v>15</v>
      </c>
      <c r="D45" s="370" t="s">
        <v>636</v>
      </c>
      <c r="E45" s="371" t="s">
        <v>441</v>
      </c>
      <c r="F45" s="476">
        <f>VLOOKUP($A45,'Изменение прайс-листа'!$A$2:$E$798,4,FALSE)</f>
        <v>1202</v>
      </c>
      <c r="G45" s="477">
        <f t="shared" si="12"/>
        <v>1442.3999999999999</v>
      </c>
      <c r="H45" s="403">
        <f t="shared" si="13"/>
        <v>21635.999999999996</v>
      </c>
      <c r="I45" s="757"/>
      <c r="J45" s="121">
        <f t="shared" si="14"/>
        <v>0</v>
      </c>
      <c r="K45" s="783">
        <f t="shared" si="3"/>
        <v>0</v>
      </c>
      <c r="L45" s="784">
        <f t="shared" si="4"/>
        <v>0</v>
      </c>
      <c r="M45" s="221"/>
      <c r="N45" s="299">
        <v>24</v>
      </c>
      <c r="O45" s="299">
        <v>561.84</v>
      </c>
      <c r="P45" s="726">
        <v>768</v>
      </c>
    </row>
    <row r="46" spans="1:16" s="754" customFormat="1" ht="15.6">
      <c r="A46" s="755" t="s">
        <v>1313</v>
      </c>
      <c r="B46" s="756" t="s">
        <v>1314</v>
      </c>
      <c r="C46" s="369">
        <v>15</v>
      </c>
      <c r="D46" s="370" t="s">
        <v>636</v>
      </c>
      <c r="E46" s="371" t="s">
        <v>441</v>
      </c>
      <c r="F46" s="476">
        <f>VLOOKUP($A46,'Изменение прайс-листа'!$A$2:$E$798,4,FALSE)</f>
        <v>1122</v>
      </c>
      <c r="G46" s="477">
        <f t="shared" si="12"/>
        <v>1346.3999999999999</v>
      </c>
      <c r="H46" s="403">
        <f t="shared" si="13"/>
        <v>20195.999999999996</v>
      </c>
      <c r="I46" s="757"/>
      <c r="J46" s="121">
        <f t="shared" si="14"/>
        <v>0</v>
      </c>
      <c r="K46" s="783">
        <f t="shared" si="3"/>
        <v>0</v>
      </c>
      <c r="L46" s="784">
        <f t="shared" si="4"/>
        <v>0</v>
      </c>
      <c r="M46" s="221"/>
      <c r="N46" s="299">
        <v>24</v>
      </c>
      <c r="O46" s="299">
        <v>557.52</v>
      </c>
      <c r="P46" s="726">
        <v>768</v>
      </c>
    </row>
    <row r="47" spans="1:16" s="754" customFormat="1" ht="15.6">
      <c r="A47" s="755" t="s">
        <v>1315</v>
      </c>
      <c r="B47" s="756" t="s">
        <v>1316</v>
      </c>
      <c r="C47" s="369">
        <v>14.5</v>
      </c>
      <c r="D47" s="370" t="s">
        <v>636</v>
      </c>
      <c r="E47" s="371" t="s">
        <v>441</v>
      </c>
      <c r="F47" s="476">
        <f>VLOOKUP($A47,'Изменение прайс-листа'!$A$2:$E$798,4,FALSE)</f>
        <v>1096</v>
      </c>
      <c r="G47" s="477">
        <f t="shared" si="12"/>
        <v>1315.2</v>
      </c>
      <c r="H47" s="403">
        <f t="shared" si="13"/>
        <v>19070.400000000001</v>
      </c>
      <c r="I47" s="757"/>
      <c r="J47" s="121">
        <f t="shared" si="14"/>
        <v>0</v>
      </c>
      <c r="K47" s="783">
        <f t="shared" si="3"/>
        <v>0</v>
      </c>
      <c r="L47" s="784">
        <f t="shared" si="4"/>
        <v>0</v>
      </c>
      <c r="M47" s="221"/>
      <c r="N47" s="299">
        <v>24</v>
      </c>
      <c r="O47" s="299">
        <v>552.96</v>
      </c>
      <c r="P47" s="726">
        <v>768</v>
      </c>
    </row>
    <row r="48" spans="1:16" s="754" customFormat="1" ht="15.6">
      <c r="A48" s="755" t="s">
        <v>1317</v>
      </c>
      <c r="B48" s="756" t="s">
        <v>1318</v>
      </c>
      <c r="C48" s="369">
        <v>14.5</v>
      </c>
      <c r="D48" s="370" t="s">
        <v>636</v>
      </c>
      <c r="E48" s="371" t="s">
        <v>441</v>
      </c>
      <c r="F48" s="476">
        <f>VLOOKUP($A48,'Изменение прайс-листа'!$A$2:$E$798,4,FALSE)</f>
        <v>1168</v>
      </c>
      <c r="G48" s="477">
        <f t="shared" si="12"/>
        <v>1401.6</v>
      </c>
      <c r="H48" s="403">
        <f t="shared" si="13"/>
        <v>20323.199999999997</v>
      </c>
      <c r="I48" s="757"/>
      <c r="J48" s="121">
        <f t="shared" si="14"/>
        <v>0</v>
      </c>
      <c r="K48" s="783">
        <f t="shared" si="3"/>
        <v>0</v>
      </c>
      <c r="L48" s="784">
        <f t="shared" si="4"/>
        <v>0</v>
      </c>
      <c r="M48" s="221"/>
      <c r="N48" s="299">
        <v>24</v>
      </c>
      <c r="O48" s="299">
        <v>552.96</v>
      </c>
      <c r="P48" s="726">
        <v>768</v>
      </c>
    </row>
    <row r="49" spans="1:16" s="754" customFormat="1" ht="15.6">
      <c r="A49" s="755" t="s">
        <v>1341</v>
      </c>
      <c r="B49" s="756" t="s">
        <v>1342</v>
      </c>
      <c r="C49" s="408">
        <v>12.5</v>
      </c>
      <c r="D49" s="370" t="s">
        <v>636</v>
      </c>
      <c r="E49" s="371" t="s">
        <v>441</v>
      </c>
      <c r="F49" s="476">
        <f>VLOOKUP($A49,'Изменение прайс-листа'!$A$2:$E$798,4,FALSE)</f>
        <v>1378</v>
      </c>
      <c r="G49" s="477">
        <f t="shared" si="12"/>
        <v>1653.6</v>
      </c>
      <c r="H49" s="403">
        <f t="shared" si="13"/>
        <v>20670</v>
      </c>
      <c r="I49" s="757"/>
      <c r="J49" s="121">
        <f t="shared" si="14"/>
        <v>0</v>
      </c>
      <c r="K49" s="783">
        <f t="shared" si="3"/>
        <v>0</v>
      </c>
      <c r="L49" s="784">
        <f t="shared" si="4"/>
        <v>0</v>
      </c>
      <c r="M49" s="221" t="s">
        <v>1034</v>
      </c>
      <c r="N49" s="299">
        <v>32</v>
      </c>
      <c r="O49" s="299">
        <v>613.6</v>
      </c>
      <c r="P49" s="726">
        <v>928</v>
      </c>
    </row>
    <row r="50" spans="1:16" s="754" customFormat="1" ht="15.6">
      <c r="A50" s="755" t="s">
        <v>1343</v>
      </c>
      <c r="B50" s="756" t="s">
        <v>1344</v>
      </c>
      <c r="C50" s="408">
        <v>12.5</v>
      </c>
      <c r="D50" s="370" t="s">
        <v>636</v>
      </c>
      <c r="E50" s="371" t="s">
        <v>441</v>
      </c>
      <c r="F50" s="476">
        <f>VLOOKUP($A50,'Изменение прайс-листа'!$A$2:$E$798,4,FALSE)</f>
        <v>1210</v>
      </c>
      <c r="G50" s="477">
        <f t="shared" si="12"/>
        <v>1452</v>
      </c>
      <c r="H50" s="403">
        <f t="shared" si="13"/>
        <v>18150</v>
      </c>
      <c r="I50" s="757"/>
      <c r="J50" s="121">
        <f t="shared" si="14"/>
        <v>0</v>
      </c>
      <c r="K50" s="783">
        <f t="shared" si="3"/>
        <v>0</v>
      </c>
      <c r="L50" s="784">
        <f t="shared" si="4"/>
        <v>0</v>
      </c>
      <c r="M50" s="221" t="s">
        <v>1034</v>
      </c>
      <c r="N50" s="299">
        <v>32</v>
      </c>
      <c r="O50" s="299">
        <v>595.20000000000005</v>
      </c>
      <c r="P50" s="726">
        <v>960</v>
      </c>
    </row>
    <row r="51" spans="1:16" s="754" customFormat="1" ht="16.2" thickBot="1">
      <c r="A51" s="885" t="s">
        <v>1345</v>
      </c>
      <c r="B51" s="886" t="s">
        <v>1346</v>
      </c>
      <c r="C51" s="887">
        <v>12.1</v>
      </c>
      <c r="D51" s="888" t="s">
        <v>636</v>
      </c>
      <c r="E51" s="889" t="s">
        <v>441</v>
      </c>
      <c r="F51" s="890">
        <f>VLOOKUP($A51,'Изменение прайс-листа'!$A$2:$E$798,4,FALSE)</f>
        <v>1152</v>
      </c>
      <c r="G51" s="891">
        <f t="shared" si="12"/>
        <v>1382.3999999999999</v>
      </c>
      <c r="H51" s="892">
        <f t="shared" si="13"/>
        <v>16727.039999999997</v>
      </c>
      <c r="I51" s="893"/>
      <c r="J51" s="148">
        <f t="shared" si="14"/>
        <v>0</v>
      </c>
      <c r="K51" s="806">
        <f t="shared" si="3"/>
        <v>0</v>
      </c>
      <c r="L51" s="807">
        <f t="shared" si="4"/>
        <v>0</v>
      </c>
      <c r="M51" s="286" t="s">
        <v>1034</v>
      </c>
      <c r="N51" s="894">
        <v>32</v>
      </c>
      <c r="O51" s="894">
        <v>565.31200000000001</v>
      </c>
      <c r="P51" s="895">
        <v>1024</v>
      </c>
    </row>
    <row r="52" spans="1:16" s="754" customFormat="1" ht="16.2" thickTop="1">
      <c r="A52" s="1055" t="s">
        <v>2033</v>
      </c>
      <c r="B52" s="906" t="s">
        <v>2034</v>
      </c>
      <c r="C52" s="907">
        <v>15</v>
      </c>
      <c r="D52" s="908" t="s">
        <v>636</v>
      </c>
      <c r="E52" s="909" t="s">
        <v>441</v>
      </c>
      <c r="F52" s="910">
        <f>VLOOKUP($A52,'Изменение прайс-листа'!$A$2:$E$798,4,FALSE)</f>
        <v>1788</v>
      </c>
      <c r="G52" s="911">
        <f t="shared" ref="G52:G54" si="15">F52*1.2</f>
        <v>2145.6</v>
      </c>
      <c r="H52" s="912">
        <f t="shared" ref="H52:H54" si="16">G52*C52</f>
        <v>32184</v>
      </c>
      <c r="I52" s="913"/>
      <c r="J52" s="914">
        <f t="shared" ref="J52:J54" si="17">I52*H52</f>
        <v>0</v>
      </c>
      <c r="K52" s="915">
        <f t="shared" ref="K52:K54" si="18">ROUNDUP(O52/N52*I52,0)</f>
        <v>0</v>
      </c>
      <c r="L52" s="916">
        <f t="shared" ref="L52:L54" si="19">I52/N52</f>
        <v>0</v>
      </c>
      <c r="M52" s="917"/>
      <c r="N52" s="918">
        <v>32</v>
      </c>
      <c r="O52" s="918">
        <v>565.31200000000001</v>
      </c>
      <c r="P52" s="1056">
        <v>1024</v>
      </c>
    </row>
    <row r="53" spans="1:16" s="754" customFormat="1" ht="15.6">
      <c r="A53" s="755" t="s">
        <v>2035</v>
      </c>
      <c r="B53" s="756" t="s">
        <v>2036</v>
      </c>
      <c r="C53" s="408">
        <v>15</v>
      </c>
      <c r="D53" s="370" t="s">
        <v>636</v>
      </c>
      <c r="E53" s="371" t="s">
        <v>441</v>
      </c>
      <c r="F53" s="476">
        <f>VLOOKUP($A53,'Изменение прайс-листа'!$A$2:$E$798,4,FALSE)</f>
        <v>1674</v>
      </c>
      <c r="G53" s="477">
        <f t="shared" si="15"/>
        <v>2008.8</v>
      </c>
      <c r="H53" s="403">
        <f t="shared" si="16"/>
        <v>30132</v>
      </c>
      <c r="I53" s="757"/>
      <c r="J53" s="121">
        <f t="shared" si="17"/>
        <v>0</v>
      </c>
      <c r="K53" s="783">
        <f t="shared" si="18"/>
        <v>0</v>
      </c>
      <c r="L53" s="784">
        <f t="shared" si="19"/>
        <v>0</v>
      </c>
      <c r="M53" s="221"/>
      <c r="N53" s="299">
        <v>32</v>
      </c>
      <c r="O53" s="299">
        <v>565.31200000000001</v>
      </c>
      <c r="P53" s="726">
        <v>1024</v>
      </c>
    </row>
    <row r="54" spans="1:16" s="754" customFormat="1" ht="16.2" thickBot="1">
      <c r="A54" s="1057" t="s">
        <v>2037</v>
      </c>
      <c r="B54" s="919" t="s">
        <v>2038</v>
      </c>
      <c r="C54" s="920">
        <v>14.5</v>
      </c>
      <c r="D54" s="921" t="s">
        <v>636</v>
      </c>
      <c r="E54" s="922" t="s">
        <v>441</v>
      </c>
      <c r="F54" s="923">
        <f>VLOOKUP($A54,'Изменение прайс-листа'!$A$2:$E$798,4,FALSE)</f>
        <v>1496</v>
      </c>
      <c r="G54" s="924">
        <f t="shared" si="15"/>
        <v>1795.2</v>
      </c>
      <c r="H54" s="925">
        <f t="shared" si="16"/>
        <v>26030.400000000001</v>
      </c>
      <c r="I54" s="926"/>
      <c r="J54" s="927">
        <f t="shared" si="17"/>
        <v>0</v>
      </c>
      <c r="K54" s="928">
        <f t="shared" si="18"/>
        <v>0</v>
      </c>
      <c r="L54" s="929">
        <f t="shared" si="19"/>
        <v>0</v>
      </c>
      <c r="M54" s="930"/>
      <c r="N54" s="931">
        <v>32</v>
      </c>
      <c r="O54" s="931">
        <v>565.31200000000001</v>
      </c>
      <c r="P54" s="1058">
        <v>1024</v>
      </c>
    </row>
    <row r="55" spans="1:16" s="754" customFormat="1" ht="16.2" thickTop="1">
      <c r="A55" s="896" t="s">
        <v>1347</v>
      </c>
      <c r="B55" s="897" t="s">
        <v>1348</v>
      </c>
      <c r="C55" s="898">
        <v>15</v>
      </c>
      <c r="D55" s="899" t="s">
        <v>636</v>
      </c>
      <c r="E55" s="900" t="s">
        <v>441</v>
      </c>
      <c r="F55" s="476">
        <f>VLOOKUP($A55,'Изменение прайс-листа'!$A$2:$E$798,4,FALSE)</f>
        <v>1192</v>
      </c>
      <c r="G55" s="901">
        <f t="shared" si="12"/>
        <v>1430.3999999999999</v>
      </c>
      <c r="H55" s="902">
        <f t="shared" si="13"/>
        <v>21455.999999999996</v>
      </c>
      <c r="I55" s="903"/>
      <c r="J55" s="163">
        <f t="shared" si="14"/>
        <v>0</v>
      </c>
      <c r="K55" s="803">
        <f t="shared" si="3"/>
        <v>0</v>
      </c>
      <c r="L55" s="804">
        <f t="shared" si="4"/>
        <v>0</v>
      </c>
      <c r="M55" s="275"/>
      <c r="N55" s="904">
        <v>24</v>
      </c>
      <c r="O55" s="904">
        <v>581.76</v>
      </c>
      <c r="P55" s="905">
        <v>744</v>
      </c>
    </row>
    <row r="56" spans="1:16" s="754" customFormat="1" ht="15.6">
      <c r="A56" s="755" t="s">
        <v>1349</v>
      </c>
      <c r="B56" s="756" t="s">
        <v>1350</v>
      </c>
      <c r="C56" s="408">
        <v>15</v>
      </c>
      <c r="D56" s="370" t="s">
        <v>636</v>
      </c>
      <c r="E56" s="371" t="s">
        <v>441</v>
      </c>
      <c r="F56" s="476">
        <f>VLOOKUP($A56,'Изменение прайс-листа'!$A$2:$E$798,4,FALSE)</f>
        <v>1080</v>
      </c>
      <c r="G56" s="477">
        <f t="shared" si="12"/>
        <v>1296</v>
      </c>
      <c r="H56" s="403">
        <f t="shared" si="13"/>
        <v>19440</v>
      </c>
      <c r="I56" s="757"/>
      <c r="J56" s="121">
        <f t="shared" si="14"/>
        <v>0</v>
      </c>
      <c r="K56" s="783">
        <f t="shared" si="3"/>
        <v>0</v>
      </c>
      <c r="L56" s="784">
        <f t="shared" si="4"/>
        <v>0</v>
      </c>
      <c r="M56" s="221"/>
      <c r="N56" s="299">
        <v>24</v>
      </c>
      <c r="O56" s="299">
        <v>579.36</v>
      </c>
      <c r="P56" s="726">
        <v>744</v>
      </c>
    </row>
    <row r="57" spans="1:16" s="754" customFormat="1" ht="15.6">
      <c r="A57" s="755" t="s">
        <v>1319</v>
      </c>
      <c r="B57" s="756" t="s">
        <v>1320</v>
      </c>
      <c r="C57" s="408">
        <v>15</v>
      </c>
      <c r="D57" s="370" t="s">
        <v>636</v>
      </c>
      <c r="E57" s="371" t="s">
        <v>441</v>
      </c>
      <c r="F57" s="476">
        <f>VLOOKUP($A57,'Изменение прайс-листа'!$A$2:$E$798,4,FALSE)</f>
        <v>1606</v>
      </c>
      <c r="G57" s="477">
        <f t="shared" si="12"/>
        <v>1927.1999999999998</v>
      </c>
      <c r="H57" s="403">
        <f t="shared" si="13"/>
        <v>28907.999999999996</v>
      </c>
      <c r="I57" s="757"/>
      <c r="J57" s="121">
        <f t="shared" si="14"/>
        <v>0</v>
      </c>
      <c r="K57" s="783">
        <f t="shared" si="3"/>
        <v>0</v>
      </c>
      <c r="L57" s="784">
        <f t="shared" si="4"/>
        <v>0</v>
      </c>
      <c r="M57" s="221" t="s">
        <v>1034</v>
      </c>
      <c r="N57" s="299">
        <v>24</v>
      </c>
      <c r="O57" s="299">
        <v>491.04</v>
      </c>
      <c r="P57" s="726">
        <v>792</v>
      </c>
    </row>
    <row r="58" spans="1:16" s="754" customFormat="1" ht="15.6">
      <c r="A58" s="755" t="s">
        <v>1321</v>
      </c>
      <c r="B58" s="756" t="s">
        <v>1322</v>
      </c>
      <c r="C58" s="408">
        <v>15</v>
      </c>
      <c r="D58" s="370" t="s">
        <v>636</v>
      </c>
      <c r="E58" s="371" t="s">
        <v>441</v>
      </c>
      <c r="F58" s="476">
        <f>VLOOKUP($A58,'Изменение прайс-листа'!$A$2:$E$798,4,FALSE)</f>
        <v>1514</v>
      </c>
      <c r="G58" s="477">
        <f t="shared" si="12"/>
        <v>1816.8</v>
      </c>
      <c r="H58" s="403">
        <f t="shared" si="13"/>
        <v>27252</v>
      </c>
      <c r="I58" s="757"/>
      <c r="J58" s="121">
        <f t="shared" si="14"/>
        <v>0</v>
      </c>
      <c r="K58" s="783">
        <f t="shared" si="3"/>
        <v>0</v>
      </c>
      <c r="L58" s="784">
        <f t="shared" si="4"/>
        <v>0</v>
      </c>
      <c r="M58" s="221" t="s">
        <v>1034</v>
      </c>
      <c r="N58" s="299">
        <v>24</v>
      </c>
      <c r="O58" s="299">
        <v>473.40000000000003</v>
      </c>
      <c r="P58" s="726">
        <v>792</v>
      </c>
    </row>
    <row r="59" spans="1:16" s="754" customFormat="1" ht="15.6">
      <c r="A59" s="755" t="s">
        <v>1323</v>
      </c>
      <c r="B59" s="756" t="s">
        <v>1324</v>
      </c>
      <c r="C59" s="408">
        <v>14.5</v>
      </c>
      <c r="D59" s="370" t="s">
        <v>636</v>
      </c>
      <c r="E59" s="371" t="s">
        <v>441</v>
      </c>
      <c r="F59" s="476">
        <f>VLOOKUP($A59,'Изменение прайс-листа'!$A$2:$E$798,4,FALSE)</f>
        <v>1416</v>
      </c>
      <c r="G59" s="477">
        <f t="shared" si="12"/>
        <v>1699.2</v>
      </c>
      <c r="H59" s="403">
        <f t="shared" si="13"/>
        <v>24638.400000000001</v>
      </c>
      <c r="I59" s="757"/>
      <c r="J59" s="121">
        <f t="shared" si="14"/>
        <v>0</v>
      </c>
      <c r="K59" s="783">
        <f t="shared" si="3"/>
        <v>0</v>
      </c>
      <c r="L59" s="784">
        <f t="shared" si="4"/>
        <v>0</v>
      </c>
      <c r="M59" s="221" t="s">
        <v>1034</v>
      </c>
      <c r="N59" s="299">
        <v>24</v>
      </c>
      <c r="O59" s="299">
        <v>444.048</v>
      </c>
      <c r="P59" s="726">
        <v>792</v>
      </c>
    </row>
    <row r="60" spans="1:16" s="754" customFormat="1" ht="15.6">
      <c r="A60" s="755" t="s">
        <v>1293</v>
      </c>
      <c r="B60" s="756" t="s">
        <v>1294</v>
      </c>
      <c r="C60" s="369">
        <v>15</v>
      </c>
      <c r="D60" s="370" t="s">
        <v>636</v>
      </c>
      <c r="E60" s="371" t="s">
        <v>441</v>
      </c>
      <c r="F60" s="476">
        <f>VLOOKUP($A60,'Изменение прайс-листа'!$A$2:$E$798,4,FALSE)</f>
        <v>1664</v>
      </c>
      <c r="G60" s="477">
        <f t="shared" si="12"/>
        <v>1996.8</v>
      </c>
      <c r="H60" s="403">
        <f t="shared" si="13"/>
        <v>29952</v>
      </c>
      <c r="I60" s="757"/>
      <c r="J60" s="121">
        <f t="shared" si="14"/>
        <v>0</v>
      </c>
      <c r="K60" s="783">
        <f t="shared" si="3"/>
        <v>0</v>
      </c>
      <c r="L60" s="784">
        <f t="shared" si="4"/>
        <v>0</v>
      </c>
      <c r="M60" s="221"/>
      <c r="N60" s="299">
        <v>24</v>
      </c>
      <c r="O60" s="299">
        <v>514.43999999999994</v>
      </c>
      <c r="P60" s="726">
        <v>792</v>
      </c>
    </row>
    <row r="61" spans="1:16" s="754" customFormat="1" ht="15.6">
      <c r="A61" s="755" t="s">
        <v>1295</v>
      </c>
      <c r="B61" s="756" t="s">
        <v>1296</v>
      </c>
      <c r="C61" s="369">
        <v>15</v>
      </c>
      <c r="D61" s="370" t="s">
        <v>636</v>
      </c>
      <c r="E61" s="371" t="s">
        <v>441</v>
      </c>
      <c r="F61" s="476">
        <f>VLOOKUP($A61,'Изменение прайс-листа'!$A$2:$E$798,4,FALSE)</f>
        <v>1528</v>
      </c>
      <c r="G61" s="477">
        <f t="shared" si="12"/>
        <v>1833.6</v>
      </c>
      <c r="H61" s="403">
        <f t="shared" si="13"/>
        <v>27504</v>
      </c>
      <c r="I61" s="757"/>
      <c r="J61" s="121">
        <f t="shared" si="14"/>
        <v>0</v>
      </c>
      <c r="K61" s="783">
        <f t="shared" si="3"/>
        <v>0</v>
      </c>
      <c r="L61" s="784">
        <f t="shared" si="4"/>
        <v>0</v>
      </c>
      <c r="M61" s="221"/>
      <c r="N61" s="299">
        <v>24</v>
      </c>
      <c r="O61" s="299">
        <v>509.76</v>
      </c>
      <c r="P61" s="726">
        <v>792</v>
      </c>
    </row>
    <row r="62" spans="1:16" s="754" customFormat="1" ht="15.6">
      <c r="A62" s="755" t="s">
        <v>1297</v>
      </c>
      <c r="B62" s="756" t="s">
        <v>1298</v>
      </c>
      <c r="C62" s="408">
        <v>14.5</v>
      </c>
      <c r="D62" s="370" t="s">
        <v>636</v>
      </c>
      <c r="E62" s="371" t="s">
        <v>441</v>
      </c>
      <c r="F62" s="476">
        <f>VLOOKUP($A62,'Изменение прайс-листа'!$A$2:$E$798,4,FALSE)</f>
        <v>1412</v>
      </c>
      <c r="G62" s="477">
        <f t="shared" si="12"/>
        <v>1694.3999999999999</v>
      </c>
      <c r="H62" s="403">
        <f t="shared" si="13"/>
        <v>24568.799999999999</v>
      </c>
      <c r="I62" s="757"/>
      <c r="J62" s="121">
        <f t="shared" si="14"/>
        <v>0</v>
      </c>
      <c r="K62" s="783">
        <f t="shared" si="3"/>
        <v>0</v>
      </c>
      <c r="L62" s="784">
        <f t="shared" si="4"/>
        <v>0</v>
      </c>
      <c r="M62" s="221"/>
      <c r="N62" s="299">
        <v>24</v>
      </c>
      <c r="O62" s="299">
        <v>473.64</v>
      </c>
      <c r="P62" s="726">
        <v>792</v>
      </c>
    </row>
    <row r="63" spans="1:16" s="754" customFormat="1" ht="15.6">
      <c r="A63" s="755" t="s">
        <v>1325</v>
      </c>
      <c r="B63" s="756" t="s">
        <v>1326</v>
      </c>
      <c r="C63" s="408">
        <v>15</v>
      </c>
      <c r="D63" s="370" t="s">
        <v>636</v>
      </c>
      <c r="E63" s="371" t="s">
        <v>441</v>
      </c>
      <c r="F63" s="476">
        <f>VLOOKUP($A63,'Изменение прайс-листа'!$A$2:$E$798,4,FALSE)</f>
        <v>2002</v>
      </c>
      <c r="G63" s="477">
        <f t="shared" ref="G63:G64" si="20">F63*1.2</f>
        <v>2402.4</v>
      </c>
      <c r="H63" s="403">
        <f t="shared" ref="H63:H64" si="21">G63*C63</f>
        <v>36036</v>
      </c>
      <c r="I63" s="757"/>
      <c r="J63" s="121">
        <f t="shared" si="14"/>
        <v>0</v>
      </c>
      <c r="K63" s="783">
        <f t="shared" si="3"/>
        <v>0</v>
      </c>
      <c r="L63" s="784">
        <f t="shared" si="4"/>
        <v>0</v>
      </c>
      <c r="M63" s="196"/>
      <c r="N63" s="299">
        <v>24</v>
      </c>
      <c r="O63" s="299">
        <v>539.28</v>
      </c>
      <c r="P63" s="726">
        <v>792</v>
      </c>
    </row>
    <row r="64" spans="1:16" s="754" customFormat="1" ht="15.6">
      <c r="A64" s="755" t="s">
        <v>1327</v>
      </c>
      <c r="B64" s="756" t="s">
        <v>1328</v>
      </c>
      <c r="C64" s="408">
        <v>14.5</v>
      </c>
      <c r="D64" s="370" t="s">
        <v>636</v>
      </c>
      <c r="E64" s="371" t="s">
        <v>441</v>
      </c>
      <c r="F64" s="476">
        <f>VLOOKUP($A64,'Изменение прайс-листа'!$A$2:$E$798,4,FALSE)</f>
        <v>1768</v>
      </c>
      <c r="G64" s="477">
        <f t="shared" si="20"/>
        <v>2121.6</v>
      </c>
      <c r="H64" s="403">
        <f t="shared" si="21"/>
        <v>30763.199999999997</v>
      </c>
      <c r="I64" s="757"/>
      <c r="J64" s="121">
        <f t="shared" si="14"/>
        <v>0</v>
      </c>
      <c r="K64" s="783">
        <f t="shared" si="3"/>
        <v>0</v>
      </c>
      <c r="L64" s="784">
        <f t="shared" si="4"/>
        <v>0</v>
      </c>
      <c r="M64" s="196"/>
      <c r="N64" s="299">
        <v>24</v>
      </c>
      <c r="O64" s="299">
        <v>539.28</v>
      </c>
      <c r="P64" s="726">
        <v>792</v>
      </c>
    </row>
    <row r="65" spans="1:16" s="754" customFormat="1" ht="15.6">
      <c r="A65" s="755" t="s">
        <v>1351</v>
      </c>
      <c r="B65" s="756" t="s">
        <v>1352</v>
      </c>
      <c r="C65" s="408">
        <v>5</v>
      </c>
      <c r="D65" s="370" t="s">
        <v>636</v>
      </c>
      <c r="E65" s="371" t="s">
        <v>456</v>
      </c>
      <c r="F65" s="476">
        <f>VLOOKUP($A65,'Изменение прайс-листа'!$A$2:$E$798,4,FALSE)</f>
        <v>2862</v>
      </c>
      <c r="G65" s="477">
        <f t="shared" ref="G65:G72" si="22">F65*1.2</f>
        <v>3434.4</v>
      </c>
      <c r="H65" s="403">
        <f t="shared" ref="H65:H72" si="23">G65*C65</f>
        <v>17172</v>
      </c>
      <c r="I65" s="757"/>
      <c r="J65" s="121">
        <f t="shared" si="14"/>
        <v>0</v>
      </c>
      <c r="K65" s="783">
        <f t="shared" si="3"/>
        <v>0</v>
      </c>
      <c r="L65" s="784">
        <f t="shared" si="4"/>
        <v>0</v>
      </c>
      <c r="M65" s="196"/>
      <c r="N65" s="299">
        <v>60</v>
      </c>
      <c r="O65" s="299">
        <v>339.3</v>
      </c>
      <c r="P65" s="726">
        <v>1980</v>
      </c>
    </row>
    <row r="66" spans="1:16" s="754" customFormat="1" ht="15.6">
      <c r="A66" s="755" t="s">
        <v>1353</v>
      </c>
      <c r="B66" s="756" t="s">
        <v>1352</v>
      </c>
      <c r="C66" s="408">
        <v>2.5</v>
      </c>
      <c r="D66" s="370" t="s">
        <v>636</v>
      </c>
      <c r="E66" s="371" t="s">
        <v>456</v>
      </c>
      <c r="F66" s="476">
        <f>VLOOKUP($A66,'Изменение прайс-листа'!$A$2:$E$798,4,FALSE)</f>
        <v>2622</v>
      </c>
      <c r="G66" s="477">
        <f t="shared" si="22"/>
        <v>3146.4</v>
      </c>
      <c r="H66" s="403">
        <f t="shared" si="23"/>
        <v>7866</v>
      </c>
      <c r="I66" s="757"/>
      <c r="J66" s="121">
        <f t="shared" si="14"/>
        <v>0</v>
      </c>
      <c r="K66" s="783">
        <f t="shared" si="3"/>
        <v>0</v>
      </c>
      <c r="L66" s="784">
        <f t="shared" si="4"/>
        <v>0</v>
      </c>
      <c r="M66" s="221" t="s">
        <v>1034</v>
      </c>
      <c r="N66" s="299">
        <v>160</v>
      </c>
      <c r="O66" s="299">
        <v>452.47999999999996</v>
      </c>
      <c r="P66" s="726">
        <v>5280</v>
      </c>
    </row>
    <row r="67" spans="1:16" s="754" customFormat="1" ht="15.6">
      <c r="A67" s="758" t="s">
        <v>1772</v>
      </c>
      <c r="B67" s="762" t="s">
        <v>1999</v>
      </c>
      <c r="C67" s="405">
        <v>15</v>
      </c>
      <c r="D67" s="406" t="s">
        <v>636</v>
      </c>
      <c r="E67" s="407" t="s">
        <v>441</v>
      </c>
      <c r="F67" s="476">
        <f>VLOOKUP($A67,'Изменение прайс-листа'!$A$2:$E$798,4,FALSE)</f>
        <v>516</v>
      </c>
      <c r="G67" s="479">
        <f t="shared" si="22"/>
        <v>619.19999999999993</v>
      </c>
      <c r="H67" s="452">
        <f t="shared" si="23"/>
        <v>9287.9999999999982</v>
      </c>
      <c r="I67" s="760"/>
      <c r="J67" s="121">
        <f t="shared" si="14"/>
        <v>0</v>
      </c>
      <c r="K67" s="783">
        <f t="shared" si="3"/>
        <v>0</v>
      </c>
      <c r="L67" s="784">
        <f t="shared" si="4"/>
        <v>0</v>
      </c>
      <c r="M67" s="221" t="s">
        <v>1034</v>
      </c>
      <c r="N67" s="299">
        <v>24</v>
      </c>
      <c r="O67" s="299">
        <v>515.28</v>
      </c>
      <c r="P67" s="726">
        <v>792</v>
      </c>
    </row>
    <row r="68" spans="1:16" s="754" customFormat="1" ht="15.6">
      <c r="A68" s="758" t="s">
        <v>1773</v>
      </c>
      <c r="B68" s="762" t="s">
        <v>2000</v>
      </c>
      <c r="C68" s="405">
        <v>15</v>
      </c>
      <c r="D68" s="406" t="s">
        <v>636</v>
      </c>
      <c r="E68" s="407" t="s">
        <v>441</v>
      </c>
      <c r="F68" s="476">
        <f>VLOOKUP($A68,'Изменение прайс-листа'!$A$2:$E$798,4,FALSE)</f>
        <v>470</v>
      </c>
      <c r="G68" s="479">
        <f t="shared" si="22"/>
        <v>564</v>
      </c>
      <c r="H68" s="452">
        <f t="shared" si="23"/>
        <v>8460</v>
      </c>
      <c r="I68" s="760"/>
      <c r="J68" s="121">
        <f t="shared" si="14"/>
        <v>0</v>
      </c>
      <c r="K68" s="783">
        <f t="shared" si="3"/>
        <v>0</v>
      </c>
      <c r="L68" s="784">
        <f t="shared" si="4"/>
        <v>0</v>
      </c>
      <c r="M68" s="221" t="s">
        <v>1034</v>
      </c>
      <c r="N68" s="299">
        <v>24</v>
      </c>
      <c r="O68" s="299">
        <v>515.28</v>
      </c>
      <c r="P68" s="726">
        <v>792</v>
      </c>
    </row>
    <row r="69" spans="1:16" s="754" customFormat="1" ht="16.2" thickBot="1">
      <c r="A69" s="994" t="s">
        <v>1892</v>
      </c>
      <c r="B69" s="995" t="s">
        <v>2001</v>
      </c>
      <c r="C69" s="996">
        <v>14.5</v>
      </c>
      <c r="D69" s="997" t="s">
        <v>636</v>
      </c>
      <c r="E69" s="998" t="s">
        <v>441</v>
      </c>
      <c r="F69" s="890">
        <f>VLOOKUP($A69,'Изменение прайс-листа'!$A$2:$E$798,4,FALSE)</f>
        <v>460</v>
      </c>
      <c r="G69" s="999">
        <f t="shared" si="22"/>
        <v>552</v>
      </c>
      <c r="H69" s="1000">
        <f t="shared" si="23"/>
        <v>8004</v>
      </c>
      <c r="I69" s="1001"/>
      <c r="J69" s="148">
        <f t="shared" si="14"/>
        <v>0</v>
      </c>
      <c r="K69" s="806">
        <f t="shared" si="3"/>
        <v>0</v>
      </c>
      <c r="L69" s="807">
        <f t="shared" si="4"/>
        <v>0</v>
      </c>
      <c r="M69" s="286" t="s">
        <v>1034</v>
      </c>
      <c r="N69" s="894">
        <v>24</v>
      </c>
      <c r="O69" s="894">
        <v>515.28</v>
      </c>
      <c r="P69" s="895">
        <v>792</v>
      </c>
    </row>
    <row r="70" spans="1:16" s="754" customFormat="1" ht="16.2" thickTop="1">
      <c r="A70" s="1050"/>
      <c r="B70" s="1003" t="s">
        <v>2079</v>
      </c>
      <c r="C70" s="1004">
        <v>15</v>
      </c>
      <c r="D70" s="1005" t="s">
        <v>636</v>
      </c>
      <c r="E70" s="1006" t="s">
        <v>441</v>
      </c>
      <c r="F70" s="932">
        <f>'Изменение прайс-листа'!D30</f>
        <v>674</v>
      </c>
      <c r="G70" s="1007">
        <f t="shared" si="22"/>
        <v>808.8</v>
      </c>
      <c r="H70" s="1008">
        <f t="shared" si="23"/>
        <v>12132</v>
      </c>
      <c r="I70" s="1009"/>
      <c r="J70" s="857">
        <f t="shared" ref="J70:J72" si="24">I70*H70</f>
        <v>0</v>
      </c>
      <c r="K70" s="858">
        <f t="shared" ref="K70:K72" si="25">ROUNDUP(O70/N70*I70,0)</f>
        <v>0</v>
      </c>
      <c r="L70" s="859">
        <f t="shared" ref="L70:L72" si="26">I70/N70</f>
        <v>0</v>
      </c>
      <c r="M70" s="933" t="s">
        <v>1034</v>
      </c>
      <c r="N70" s="934">
        <v>24</v>
      </c>
      <c r="O70" s="934">
        <v>515.28</v>
      </c>
      <c r="P70" s="1051">
        <v>792</v>
      </c>
    </row>
    <row r="71" spans="1:16" s="754" customFormat="1" ht="15.6">
      <c r="A71" s="1052"/>
      <c r="B71" s="762" t="s">
        <v>2080</v>
      </c>
      <c r="C71" s="405">
        <v>15</v>
      </c>
      <c r="D71" s="406" t="s">
        <v>636</v>
      </c>
      <c r="E71" s="407" t="s">
        <v>441</v>
      </c>
      <c r="F71" s="476">
        <f>'Изменение прайс-листа'!D31</f>
        <v>572</v>
      </c>
      <c r="G71" s="479">
        <f t="shared" si="22"/>
        <v>686.4</v>
      </c>
      <c r="H71" s="452">
        <f t="shared" si="23"/>
        <v>10296</v>
      </c>
      <c r="I71" s="760"/>
      <c r="J71" s="121">
        <f t="shared" si="24"/>
        <v>0</v>
      </c>
      <c r="K71" s="783">
        <f t="shared" si="25"/>
        <v>0</v>
      </c>
      <c r="L71" s="784">
        <f t="shared" si="26"/>
        <v>0</v>
      </c>
      <c r="M71" s="221" t="s">
        <v>1034</v>
      </c>
      <c r="N71" s="299">
        <v>24</v>
      </c>
      <c r="O71" s="299">
        <v>515.28</v>
      </c>
      <c r="P71" s="726">
        <v>792</v>
      </c>
    </row>
    <row r="72" spans="1:16" s="754" customFormat="1" ht="16.2" thickBot="1">
      <c r="A72" s="1053"/>
      <c r="B72" s="1011" t="s">
        <v>2081</v>
      </c>
      <c r="C72" s="1012">
        <v>14.5</v>
      </c>
      <c r="D72" s="1013" t="s">
        <v>636</v>
      </c>
      <c r="E72" s="1014" t="s">
        <v>441</v>
      </c>
      <c r="F72" s="935">
        <f>'Изменение прайс-листа'!D32</f>
        <v>542</v>
      </c>
      <c r="G72" s="1015">
        <f t="shared" si="22"/>
        <v>650.4</v>
      </c>
      <c r="H72" s="1016">
        <f t="shared" si="23"/>
        <v>9430.7999999999993</v>
      </c>
      <c r="I72" s="1017"/>
      <c r="J72" s="876">
        <f t="shared" si="24"/>
        <v>0</v>
      </c>
      <c r="K72" s="877">
        <f t="shared" si="25"/>
        <v>0</v>
      </c>
      <c r="L72" s="878">
        <f t="shared" si="26"/>
        <v>0</v>
      </c>
      <c r="M72" s="936" t="s">
        <v>1034</v>
      </c>
      <c r="N72" s="937">
        <v>24</v>
      </c>
      <c r="O72" s="937">
        <v>515.28</v>
      </c>
      <c r="P72" s="1054">
        <v>792</v>
      </c>
    </row>
    <row r="73" spans="1:16" s="754" customFormat="1" ht="16.2" thickTop="1">
      <c r="A73" s="1019" t="s">
        <v>1224</v>
      </c>
      <c r="B73" s="1020" t="s">
        <v>1225</v>
      </c>
      <c r="C73" s="1021">
        <v>15</v>
      </c>
      <c r="D73" s="1022" t="s">
        <v>636</v>
      </c>
      <c r="E73" s="1023" t="s">
        <v>441</v>
      </c>
      <c r="F73" s="476">
        <f>VLOOKUP($A73,'Изменение прайс-листа'!$A$2:$E$798,4,FALSE)</f>
        <v>1022</v>
      </c>
      <c r="G73" s="781">
        <f t="shared" ref="G73:G75" si="27">F73*1.2</f>
        <v>1226.3999999999999</v>
      </c>
      <c r="H73" s="1024">
        <f t="shared" ref="H73:H75" si="28">G73*C73</f>
        <v>18395.999999999996</v>
      </c>
      <c r="I73" s="1025"/>
      <c r="J73" s="163">
        <f t="shared" ref="J73:J75" si="29">I73*H73</f>
        <v>0</v>
      </c>
      <c r="K73" s="803">
        <f t="shared" si="3"/>
        <v>0</v>
      </c>
      <c r="L73" s="804">
        <f t="shared" si="4"/>
        <v>0</v>
      </c>
      <c r="M73" s="275" t="s">
        <v>1034</v>
      </c>
      <c r="N73" s="904">
        <v>24</v>
      </c>
      <c r="O73" s="904">
        <v>557.64</v>
      </c>
      <c r="P73" s="905">
        <v>768</v>
      </c>
    </row>
    <row r="74" spans="1:16" s="754" customFormat="1" ht="15.6">
      <c r="A74" s="758" t="s">
        <v>1226</v>
      </c>
      <c r="B74" s="762" t="s">
        <v>1227</v>
      </c>
      <c r="C74" s="405">
        <v>15</v>
      </c>
      <c r="D74" s="406" t="s">
        <v>636</v>
      </c>
      <c r="E74" s="407" t="s">
        <v>441</v>
      </c>
      <c r="F74" s="476">
        <f>VLOOKUP($A74,'Изменение прайс-листа'!$A$2:$E$798,4,FALSE)</f>
        <v>960</v>
      </c>
      <c r="G74" s="479">
        <f t="shared" si="27"/>
        <v>1152</v>
      </c>
      <c r="H74" s="452">
        <f t="shared" si="28"/>
        <v>17280</v>
      </c>
      <c r="I74" s="760"/>
      <c r="J74" s="121">
        <f t="shared" si="29"/>
        <v>0</v>
      </c>
      <c r="K74" s="783">
        <f t="shared" si="3"/>
        <v>0</v>
      </c>
      <c r="L74" s="784">
        <f t="shared" si="4"/>
        <v>0</v>
      </c>
      <c r="M74" s="221" t="s">
        <v>1034</v>
      </c>
      <c r="N74" s="299">
        <v>24</v>
      </c>
      <c r="O74" s="299">
        <v>541.43999999999994</v>
      </c>
      <c r="P74" s="726">
        <v>792</v>
      </c>
    </row>
    <row r="75" spans="1:16" s="754" customFormat="1" ht="15.6">
      <c r="A75" s="758" t="s">
        <v>1228</v>
      </c>
      <c r="B75" s="762" t="s">
        <v>1229</v>
      </c>
      <c r="C75" s="405">
        <v>14.5</v>
      </c>
      <c r="D75" s="406" t="s">
        <v>636</v>
      </c>
      <c r="E75" s="407" t="s">
        <v>441</v>
      </c>
      <c r="F75" s="476">
        <f>VLOOKUP($A75,'Изменение прайс-листа'!$A$2:$E$798,4,FALSE)</f>
        <v>956</v>
      </c>
      <c r="G75" s="479">
        <f t="shared" si="27"/>
        <v>1147.2</v>
      </c>
      <c r="H75" s="452">
        <f t="shared" si="28"/>
        <v>16634.400000000001</v>
      </c>
      <c r="I75" s="760"/>
      <c r="J75" s="121">
        <f t="shared" si="29"/>
        <v>0</v>
      </c>
      <c r="K75" s="783">
        <f t="shared" si="3"/>
        <v>0</v>
      </c>
      <c r="L75" s="784">
        <f t="shared" si="4"/>
        <v>0</v>
      </c>
      <c r="M75" s="221" t="s">
        <v>1034</v>
      </c>
      <c r="N75" s="299">
        <v>24</v>
      </c>
      <c r="O75" s="299">
        <v>515.52</v>
      </c>
      <c r="P75" s="726">
        <v>792</v>
      </c>
    </row>
    <row r="76" spans="1:16" s="754" customFormat="1" ht="15.6">
      <c r="A76" s="755" t="s">
        <v>1361</v>
      </c>
      <c r="B76" s="756" t="s">
        <v>1360</v>
      </c>
      <c r="C76" s="408">
        <v>15</v>
      </c>
      <c r="D76" s="370" t="s">
        <v>636</v>
      </c>
      <c r="E76" s="371" t="s">
        <v>441</v>
      </c>
      <c r="F76" s="476">
        <f>VLOOKUP($A76,'Изменение прайс-листа'!$A$2:$E$798,4,FALSE)</f>
        <v>1494</v>
      </c>
      <c r="G76" s="477">
        <f t="shared" ref="G76:G81" si="30">F76*1.2</f>
        <v>1792.8</v>
      </c>
      <c r="H76" s="403">
        <f t="shared" ref="H76:H81" si="31">G76*C76</f>
        <v>26892</v>
      </c>
      <c r="I76" s="757"/>
      <c r="J76" s="121">
        <f t="shared" ref="J76:J81" si="32">I76*H76</f>
        <v>0</v>
      </c>
      <c r="K76" s="783">
        <f t="shared" si="3"/>
        <v>0</v>
      </c>
      <c r="L76" s="784">
        <f t="shared" si="4"/>
        <v>0</v>
      </c>
      <c r="M76" s="221" t="s">
        <v>1034</v>
      </c>
      <c r="N76" s="299">
        <v>24</v>
      </c>
      <c r="O76" s="299">
        <v>527.04</v>
      </c>
      <c r="P76" s="726">
        <v>792</v>
      </c>
    </row>
    <row r="77" spans="1:16" s="754" customFormat="1" ht="15.6">
      <c r="A77" s="755" t="s">
        <v>1359</v>
      </c>
      <c r="B77" s="756" t="s">
        <v>1360</v>
      </c>
      <c r="C77" s="408">
        <v>5</v>
      </c>
      <c r="D77" s="370" t="s">
        <v>636</v>
      </c>
      <c r="E77" s="371" t="s">
        <v>441</v>
      </c>
      <c r="F77" s="476">
        <f>VLOOKUP($A77,'Изменение прайс-листа'!$A$2:$E$798,4,FALSE)</f>
        <v>1752</v>
      </c>
      <c r="G77" s="477">
        <f t="shared" si="30"/>
        <v>2102.4</v>
      </c>
      <c r="H77" s="403">
        <f t="shared" si="31"/>
        <v>10512</v>
      </c>
      <c r="I77" s="757"/>
      <c r="J77" s="121">
        <f t="shared" si="32"/>
        <v>0</v>
      </c>
      <c r="K77" s="783">
        <f t="shared" si="3"/>
        <v>0</v>
      </c>
      <c r="L77" s="784">
        <f t="shared" si="4"/>
        <v>0</v>
      </c>
      <c r="M77" s="221" t="s">
        <v>1034</v>
      </c>
      <c r="N77" s="299">
        <v>60</v>
      </c>
      <c r="O77" s="299">
        <v>441.6</v>
      </c>
      <c r="P77" s="726">
        <v>1980</v>
      </c>
    </row>
    <row r="78" spans="1:16" s="754" customFormat="1" ht="15.6">
      <c r="A78" s="755" t="s">
        <v>1364</v>
      </c>
      <c r="B78" s="756" t="s">
        <v>1363</v>
      </c>
      <c r="C78" s="408">
        <v>15</v>
      </c>
      <c r="D78" s="370" t="s">
        <v>636</v>
      </c>
      <c r="E78" s="371" t="s">
        <v>441</v>
      </c>
      <c r="F78" s="476">
        <f>VLOOKUP($A78,'Изменение прайс-листа'!$A$2:$E$798,4,FALSE)</f>
        <v>1442</v>
      </c>
      <c r="G78" s="477">
        <f t="shared" si="30"/>
        <v>1730.3999999999999</v>
      </c>
      <c r="H78" s="403">
        <f t="shared" si="31"/>
        <v>25955.999999999996</v>
      </c>
      <c r="I78" s="757"/>
      <c r="J78" s="121">
        <f t="shared" si="32"/>
        <v>0</v>
      </c>
      <c r="K78" s="783">
        <f t="shared" ref="K78:K141" si="33">ROUNDUP(O78/N78*I78,0)</f>
        <v>0</v>
      </c>
      <c r="L78" s="784">
        <f t="shared" ref="L78:L141" si="34">I78/N78</f>
        <v>0</v>
      </c>
      <c r="M78" s="221" t="s">
        <v>1034</v>
      </c>
      <c r="N78" s="299">
        <v>24</v>
      </c>
      <c r="O78" s="299">
        <v>491.04</v>
      </c>
      <c r="P78" s="726">
        <v>792</v>
      </c>
    </row>
    <row r="79" spans="1:16" s="754" customFormat="1" ht="15.6">
      <c r="A79" s="755" t="s">
        <v>1362</v>
      </c>
      <c r="B79" s="756" t="s">
        <v>1363</v>
      </c>
      <c r="C79" s="408">
        <v>5</v>
      </c>
      <c r="D79" s="370" t="s">
        <v>636</v>
      </c>
      <c r="E79" s="371" t="s">
        <v>441</v>
      </c>
      <c r="F79" s="476">
        <f>VLOOKUP($A79,'Изменение прайс-листа'!$A$2:$E$798,4,FALSE)</f>
        <v>1694</v>
      </c>
      <c r="G79" s="477">
        <f t="shared" si="30"/>
        <v>2032.8</v>
      </c>
      <c r="H79" s="403">
        <f t="shared" si="31"/>
        <v>10164</v>
      </c>
      <c r="I79" s="757"/>
      <c r="J79" s="121">
        <f t="shared" si="32"/>
        <v>0</v>
      </c>
      <c r="K79" s="783">
        <f t="shared" si="33"/>
        <v>0</v>
      </c>
      <c r="L79" s="784">
        <f t="shared" si="34"/>
        <v>0</v>
      </c>
      <c r="M79" s="221" t="s">
        <v>1034</v>
      </c>
      <c r="N79" s="299">
        <v>60</v>
      </c>
      <c r="O79" s="299">
        <v>411.6</v>
      </c>
      <c r="P79" s="726">
        <v>1980</v>
      </c>
    </row>
    <row r="80" spans="1:16" s="754" customFormat="1" ht="15.6">
      <c r="A80" s="755" t="s">
        <v>1358</v>
      </c>
      <c r="B80" s="756" t="s">
        <v>1357</v>
      </c>
      <c r="C80" s="408">
        <v>14.5</v>
      </c>
      <c r="D80" s="370" t="s">
        <v>636</v>
      </c>
      <c r="E80" s="371" t="s">
        <v>441</v>
      </c>
      <c r="F80" s="476">
        <f>VLOOKUP($A80,'Изменение прайс-листа'!$A$2:$E$798,4,FALSE)</f>
        <v>1470</v>
      </c>
      <c r="G80" s="477">
        <f t="shared" si="30"/>
        <v>1764</v>
      </c>
      <c r="H80" s="403">
        <f t="shared" si="31"/>
        <v>25578</v>
      </c>
      <c r="I80" s="757"/>
      <c r="J80" s="121">
        <f t="shared" si="32"/>
        <v>0</v>
      </c>
      <c r="K80" s="783">
        <f t="shared" si="33"/>
        <v>0</v>
      </c>
      <c r="L80" s="784">
        <f t="shared" si="34"/>
        <v>0</v>
      </c>
      <c r="M80" s="221" t="s">
        <v>1034</v>
      </c>
      <c r="N80" s="299">
        <v>24</v>
      </c>
      <c r="O80" s="299">
        <v>454.56000000000006</v>
      </c>
      <c r="P80" s="726">
        <v>792</v>
      </c>
    </row>
    <row r="81" spans="1:16" s="754" customFormat="1" ht="15.6">
      <c r="A81" s="755" t="s">
        <v>1356</v>
      </c>
      <c r="B81" s="756" t="s">
        <v>1357</v>
      </c>
      <c r="C81" s="408">
        <v>4.8499999999999996</v>
      </c>
      <c r="D81" s="370" t="s">
        <v>636</v>
      </c>
      <c r="E81" s="371" t="s">
        <v>441</v>
      </c>
      <c r="F81" s="476">
        <f>VLOOKUP($A81,'Изменение прайс-листа'!$A$2:$E$798,4,FALSE)</f>
        <v>1688</v>
      </c>
      <c r="G81" s="477">
        <f t="shared" si="30"/>
        <v>2025.6</v>
      </c>
      <c r="H81" s="403">
        <f t="shared" si="31"/>
        <v>9824.159999999998</v>
      </c>
      <c r="I81" s="757"/>
      <c r="J81" s="121">
        <f t="shared" si="32"/>
        <v>0</v>
      </c>
      <c r="K81" s="783">
        <f t="shared" si="33"/>
        <v>0</v>
      </c>
      <c r="L81" s="784">
        <f t="shared" si="34"/>
        <v>0</v>
      </c>
      <c r="M81" s="221" t="s">
        <v>1034</v>
      </c>
      <c r="N81" s="299">
        <v>60</v>
      </c>
      <c r="O81" s="299">
        <v>382.2</v>
      </c>
      <c r="P81" s="726">
        <v>1980.0000000000002</v>
      </c>
    </row>
    <row r="82" spans="1:16" s="754" customFormat="1" ht="15.6">
      <c r="A82" s="755" t="s">
        <v>1367</v>
      </c>
      <c r="B82" s="756" t="s">
        <v>1368</v>
      </c>
      <c r="C82" s="408">
        <v>15</v>
      </c>
      <c r="D82" s="370" t="s">
        <v>636</v>
      </c>
      <c r="E82" s="371" t="s">
        <v>441</v>
      </c>
      <c r="F82" s="476">
        <f>VLOOKUP($A82,'Изменение прайс-листа'!$A$2:$E$798,4,FALSE)</f>
        <v>1058</v>
      </c>
      <c r="G82" s="477">
        <f t="shared" ref="G82:G93" si="35">F82*1.2</f>
        <v>1269.5999999999999</v>
      </c>
      <c r="H82" s="403">
        <f t="shared" ref="H82:H93" si="36">G82*C82</f>
        <v>19044</v>
      </c>
      <c r="I82" s="757"/>
      <c r="J82" s="121">
        <f t="shared" ref="J82:J134" si="37">I82*H82</f>
        <v>0</v>
      </c>
      <c r="K82" s="783">
        <f t="shared" si="33"/>
        <v>0</v>
      </c>
      <c r="L82" s="784">
        <f t="shared" si="34"/>
        <v>0</v>
      </c>
      <c r="M82" s="221" t="s">
        <v>1034</v>
      </c>
      <c r="N82" s="299">
        <v>24</v>
      </c>
      <c r="O82" s="299">
        <v>554.04</v>
      </c>
      <c r="P82" s="726">
        <v>768</v>
      </c>
    </row>
    <row r="83" spans="1:16" s="754" customFormat="1" ht="15.6">
      <c r="A83" s="755" t="s">
        <v>1378</v>
      </c>
      <c r="B83" s="756" t="s">
        <v>1368</v>
      </c>
      <c r="C83" s="408">
        <v>10</v>
      </c>
      <c r="D83" s="370" t="s">
        <v>636</v>
      </c>
      <c r="E83" s="371" t="s">
        <v>441</v>
      </c>
      <c r="F83" s="476">
        <f>VLOOKUP($A83,'Изменение прайс-листа'!$A$2:$E$798,4,FALSE)</f>
        <v>1158</v>
      </c>
      <c r="G83" s="477">
        <f>F83*1.2</f>
        <v>1389.6</v>
      </c>
      <c r="H83" s="403">
        <f>G83*C83</f>
        <v>13896</v>
      </c>
      <c r="I83" s="757"/>
      <c r="J83" s="121">
        <f>I83*H83</f>
        <v>0</v>
      </c>
      <c r="K83" s="783">
        <f t="shared" si="33"/>
        <v>0</v>
      </c>
      <c r="L83" s="784">
        <f t="shared" si="34"/>
        <v>0</v>
      </c>
      <c r="M83" s="221" t="s">
        <v>1034</v>
      </c>
      <c r="N83" s="299">
        <v>27</v>
      </c>
      <c r="O83" s="299">
        <v>416.07</v>
      </c>
      <c r="P83" s="726">
        <v>891</v>
      </c>
    </row>
    <row r="84" spans="1:16" s="754" customFormat="1" ht="15.6">
      <c r="A84" s="755" t="s">
        <v>1377</v>
      </c>
      <c r="B84" s="756" t="s">
        <v>1368</v>
      </c>
      <c r="C84" s="408">
        <v>5</v>
      </c>
      <c r="D84" s="370" t="s">
        <v>636</v>
      </c>
      <c r="E84" s="371" t="s">
        <v>441</v>
      </c>
      <c r="F84" s="476">
        <f>VLOOKUP($A84,'Изменение прайс-листа'!$A$2:$E$798,4,FALSE)</f>
        <v>1152</v>
      </c>
      <c r="G84" s="477">
        <f>F84*1.2</f>
        <v>1382.3999999999999</v>
      </c>
      <c r="H84" s="403">
        <f>G84*C84</f>
        <v>6911.9999999999991</v>
      </c>
      <c r="I84" s="757"/>
      <c r="J84" s="121">
        <f>I84*H84</f>
        <v>0</v>
      </c>
      <c r="K84" s="783">
        <f t="shared" si="33"/>
        <v>0</v>
      </c>
      <c r="L84" s="784">
        <f t="shared" si="34"/>
        <v>0</v>
      </c>
      <c r="M84" s="221" t="s">
        <v>1034</v>
      </c>
      <c r="N84" s="299">
        <v>60</v>
      </c>
      <c r="O84" s="299">
        <v>463.8</v>
      </c>
      <c r="P84" s="726">
        <v>1980</v>
      </c>
    </row>
    <row r="85" spans="1:16" s="754" customFormat="1" ht="15.6">
      <c r="A85" s="755" t="s">
        <v>1375</v>
      </c>
      <c r="B85" s="756" t="s">
        <v>1376</v>
      </c>
      <c r="C85" s="408">
        <v>2.5</v>
      </c>
      <c r="D85" s="370" t="s">
        <v>636</v>
      </c>
      <c r="E85" s="371" t="s">
        <v>441</v>
      </c>
      <c r="F85" s="476">
        <f>VLOOKUP($A85,'Изменение прайс-листа'!$A$2:$E$798,4,FALSE)</f>
        <v>1744</v>
      </c>
      <c r="G85" s="477">
        <f>F85*1.2</f>
        <v>2092.7999999999997</v>
      </c>
      <c r="H85" s="403">
        <f>G85*C85</f>
        <v>5231.9999999999991</v>
      </c>
      <c r="I85" s="757"/>
      <c r="J85" s="121">
        <f>I85*H85</f>
        <v>0</v>
      </c>
      <c r="K85" s="783">
        <f t="shared" si="33"/>
        <v>0</v>
      </c>
      <c r="L85" s="784">
        <f t="shared" si="34"/>
        <v>0</v>
      </c>
      <c r="M85" s="221" t="s">
        <v>1034</v>
      </c>
      <c r="N85" s="299">
        <v>72</v>
      </c>
      <c r="O85" s="299">
        <v>282.59999999999997</v>
      </c>
      <c r="P85" s="726">
        <v>2376</v>
      </c>
    </row>
    <row r="86" spans="1:16" s="754" customFormat="1" ht="15.6">
      <c r="A86" s="755" t="s">
        <v>1369</v>
      </c>
      <c r="B86" s="756" t="s">
        <v>1370</v>
      </c>
      <c r="C86" s="408">
        <v>15</v>
      </c>
      <c r="D86" s="370" t="s">
        <v>636</v>
      </c>
      <c r="E86" s="371" t="s">
        <v>441</v>
      </c>
      <c r="F86" s="476">
        <f>VLOOKUP($A86,'Изменение прайс-листа'!$A$2:$E$798,4,FALSE)</f>
        <v>892</v>
      </c>
      <c r="G86" s="477">
        <f t="shared" si="35"/>
        <v>1070.3999999999999</v>
      </c>
      <c r="H86" s="403">
        <f t="shared" si="36"/>
        <v>16055.999999999998</v>
      </c>
      <c r="I86" s="757"/>
      <c r="J86" s="121">
        <f t="shared" si="37"/>
        <v>0</v>
      </c>
      <c r="K86" s="783">
        <f t="shared" si="33"/>
        <v>0</v>
      </c>
      <c r="L86" s="784">
        <f t="shared" si="34"/>
        <v>0</v>
      </c>
      <c r="M86" s="221" t="s">
        <v>1034</v>
      </c>
      <c r="N86" s="299">
        <v>24</v>
      </c>
      <c r="O86" s="299">
        <v>545.04</v>
      </c>
      <c r="P86" s="726">
        <v>792</v>
      </c>
    </row>
    <row r="87" spans="1:16" s="754" customFormat="1" ht="15.6">
      <c r="A87" s="755" t="s">
        <v>1381</v>
      </c>
      <c r="B87" s="756" t="s">
        <v>1370</v>
      </c>
      <c r="C87" s="408">
        <v>10</v>
      </c>
      <c r="D87" s="370" t="s">
        <v>636</v>
      </c>
      <c r="E87" s="371" t="s">
        <v>441</v>
      </c>
      <c r="F87" s="476">
        <f>VLOOKUP($A87,'Изменение прайс-листа'!$A$2:$E$798,4,FALSE)</f>
        <v>1068</v>
      </c>
      <c r="G87" s="477">
        <f t="shared" ref="G87:G92" si="38">F87*1.2</f>
        <v>1281.5999999999999</v>
      </c>
      <c r="H87" s="403">
        <f t="shared" ref="H87:H92" si="39">G87*C87</f>
        <v>12816</v>
      </c>
      <c r="I87" s="757"/>
      <c r="J87" s="121">
        <f t="shared" ref="J87:J92" si="40">I87*H87</f>
        <v>0</v>
      </c>
      <c r="K87" s="783">
        <f t="shared" si="33"/>
        <v>0</v>
      </c>
      <c r="L87" s="784">
        <f t="shared" si="34"/>
        <v>0</v>
      </c>
      <c r="M87" s="221" t="s">
        <v>1034</v>
      </c>
      <c r="N87" s="299">
        <v>27</v>
      </c>
      <c r="O87" s="299">
        <v>410.67</v>
      </c>
      <c r="P87" s="726">
        <v>891</v>
      </c>
    </row>
    <row r="88" spans="1:16" s="754" customFormat="1" ht="15.6">
      <c r="A88" s="755" t="s">
        <v>1380</v>
      </c>
      <c r="B88" s="756" t="s">
        <v>1370</v>
      </c>
      <c r="C88" s="408">
        <v>5</v>
      </c>
      <c r="D88" s="370" t="s">
        <v>636</v>
      </c>
      <c r="E88" s="371" t="s">
        <v>441</v>
      </c>
      <c r="F88" s="476">
        <f>VLOOKUP($A88,'Изменение прайс-листа'!$A$2:$E$798,4,FALSE)</f>
        <v>1142</v>
      </c>
      <c r="G88" s="477">
        <f t="shared" si="38"/>
        <v>1370.3999999999999</v>
      </c>
      <c r="H88" s="403">
        <f t="shared" si="39"/>
        <v>6851.9999999999991</v>
      </c>
      <c r="I88" s="757"/>
      <c r="J88" s="121">
        <f t="shared" si="40"/>
        <v>0</v>
      </c>
      <c r="K88" s="783">
        <f t="shared" si="33"/>
        <v>0</v>
      </c>
      <c r="L88" s="784">
        <f t="shared" si="34"/>
        <v>0</v>
      </c>
      <c r="M88" s="221" t="s">
        <v>1034</v>
      </c>
      <c r="N88" s="299">
        <v>60</v>
      </c>
      <c r="O88" s="299">
        <v>457.8</v>
      </c>
      <c r="P88" s="726">
        <v>1980</v>
      </c>
    </row>
    <row r="89" spans="1:16" s="754" customFormat="1" ht="15.6">
      <c r="A89" s="755" t="s">
        <v>1379</v>
      </c>
      <c r="B89" s="756" t="s">
        <v>1370</v>
      </c>
      <c r="C89" s="408">
        <v>2.5</v>
      </c>
      <c r="D89" s="370" t="s">
        <v>636</v>
      </c>
      <c r="E89" s="371" t="s">
        <v>441</v>
      </c>
      <c r="F89" s="476">
        <f>VLOOKUP($A89,'Изменение прайс-листа'!$A$2:$E$798,4,FALSE)</f>
        <v>1590</v>
      </c>
      <c r="G89" s="477">
        <f t="shared" si="38"/>
        <v>1908</v>
      </c>
      <c r="H89" s="403">
        <f t="shared" si="39"/>
        <v>4770</v>
      </c>
      <c r="I89" s="757"/>
      <c r="J89" s="121">
        <f t="shared" si="40"/>
        <v>0</v>
      </c>
      <c r="K89" s="783">
        <f t="shared" si="33"/>
        <v>0</v>
      </c>
      <c r="L89" s="784">
        <f t="shared" si="34"/>
        <v>0</v>
      </c>
      <c r="M89" s="221" t="s">
        <v>1034</v>
      </c>
      <c r="N89" s="299">
        <v>72</v>
      </c>
      <c r="O89" s="299">
        <v>242.136</v>
      </c>
      <c r="P89" s="726">
        <v>2376</v>
      </c>
    </row>
    <row r="90" spans="1:16" s="754" customFormat="1" ht="15.6">
      <c r="A90" s="755" t="s">
        <v>1365</v>
      </c>
      <c r="B90" s="756" t="s">
        <v>1366</v>
      </c>
      <c r="C90" s="408">
        <v>14.5</v>
      </c>
      <c r="D90" s="370" t="s">
        <v>636</v>
      </c>
      <c r="E90" s="371" t="s">
        <v>441</v>
      </c>
      <c r="F90" s="476">
        <f>VLOOKUP($A90,'Изменение прайс-листа'!$A$2:$E$798,4,FALSE)</f>
        <v>796</v>
      </c>
      <c r="G90" s="477">
        <f t="shared" si="38"/>
        <v>955.19999999999993</v>
      </c>
      <c r="H90" s="403">
        <f t="shared" si="39"/>
        <v>13850.4</v>
      </c>
      <c r="I90" s="757"/>
      <c r="J90" s="121">
        <f t="shared" si="40"/>
        <v>0</v>
      </c>
      <c r="K90" s="783">
        <f t="shared" si="33"/>
        <v>0</v>
      </c>
      <c r="L90" s="784">
        <f t="shared" si="34"/>
        <v>0</v>
      </c>
      <c r="M90" s="221" t="s">
        <v>1034</v>
      </c>
      <c r="N90" s="299">
        <v>24</v>
      </c>
      <c r="O90" s="299">
        <v>527.56799999999998</v>
      </c>
      <c r="P90" s="726">
        <v>792</v>
      </c>
    </row>
    <row r="91" spans="1:16" s="754" customFormat="1" ht="15.6">
      <c r="A91" s="755" t="s">
        <v>1374</v>
      </c>
      <c r="B91" s="756" t="s">
        <v>1366</v>
      </c>
      <c r="C91" s="408">
        <v>9.6999999999999993</v>
      </c>
      <c r="D91" s="370" t="s">
        <v>636</v>
      </c>
      <c r="E91" s="371" t="s">
        <v>441</v>
      </c>
      <c r="F91" s="476">
        <f>VLOOKUP($A91,'Изменение прайс-листа'!$A$2:$E$798,4,FALSE)</f>
        <v>976</v>
      </c>
      <c r="G91" s="477">
        <f t="shared" si="38"/>
        <v>1171.2</v>
      </c>
      <c r="H91" s="403">
        <f t="shared" si="39"/>
        <v>11360.64</v>
      </c>
      <c r="I91" s="757"/>
      <c r="J91" s="121">
        <f t="shared" si="40"/>
        <v>0</v>
      </c>
      <c r="K91" s="783">
        <f t="shared" si="33"/>
        <v>0</v>
      </c>
      <c r="L91" s="784">
        <f t="shared" si="34"/>
        <v>0</v>
      </c>
      <c r="M91" s="221" t="s">
        <v>1034</v>
      </c>
      <c r="N91" s="299">
        <v>27</v>
      </c>
      <c r="O91" s="299">
        <v>397.57499999999999</v>
      </c>
      <c r="P91" s="726">
        <v>891</v>
      </c>
    </row>
    <row r="92" spans="1:16" s="754" customFormat="1" ht="15.6">
      <c r="A92" s="755" t="s">
        <v>1372</v>
      </c>
      <c r="B92" s="756" t="s">
        <v>1373</v>
      </c>
      <c r="C92" s="408">
        <v>4.8499999999999996</v>
      </c>
      <c r="D92" s="370" t="s">
        <v>636</v>
      </c>
      <c r="E92" s="371" t="s">
        <v>441</v>
      </c>
      <c r="F92" s="476">
        <f>VLOOKUP($A92,'Изменение прайс-листа'!$A$2:$E$798,4,FALSE)</f>
        <v>1052</v>
      </c>
      <c r="G92" s="477">
        <f t="shared" si="38"/>
        <v>1262.3999999999999</v>
      </c>
      <c r="H92" s="403">
        <f t="shared" si="39"/>
        <v>6122.6399999999985</v>
      </c>
      <c r="I92" s="757"/>
      <c r="J92" s="121">
        <f t="shared" si="40"/>
        <v>0</v>
      </c>
      <c r="K92" s="783">
        <f t="shared" si="33"/>
        <v>0</v>
      </c>
      <c r="L92" s="784">
        <f t="shared" si="34"/>
        <v>0</v>
      </c>
      <c r="M92" s="221" t="s">
        <v>1034</v>
      </c>
      <c r="N92" s="299">
        <v>60</v>
      </c>
      <c r="O92" s="299">
        <v>443.21999999999997</v>
      </c>
      <c r="P92" s="726">
        <v>1980.0000000000002</v>
      </c>
    </row>
    <row r="93" spans="1:16" s="754" customFormat="1" ht="15.6">
      <c r="A93" s="755" t="s">
        <v>1371</v>
      </c>
      <c r="B93" s="756" t="s">
        <v>1366</v>
      </c>
      <c r="C93" s="408">
        <v>2.4</v>
      </c>
      <c r="D93" s="370" t="s">
        <v>636</v>
      </c>
      <c r="E93" s="371" t="s">
        <v>441</v>
      </c>
      <c r="F93" s="476">
        <f>VLOOKUP($A93,'Изменение прайс-листа'!$A$2:$E$798,4,FALSE)</f>
        <v>1524</v>
      </c>
      <c r="G93" s="477">
        <f t="shared" si="35"/>
        <v>1828.8</v>
      </c>
      <c r="H93" s="403">
        <f t="shared" si="36"/>
        <v>4389.12</v>
      </c>
      <c r="I93" s="757"/>
      <c r="J93" s="121">
        <f t="shared" si="37"/>
        <v>0</v>
      </c>
      <c r="K93" s="783">
        <f t="shared" si="33"/>
        <v>0</v>
      </c>
      <c r="L93" s="784">
        <f t="shared" si="34"/>
        <v>0</v>
      </c>
      <c r="M93" s="221" t="s">
        <v>1034</v>
      </c>
      <c r="N93" s="299">
        <v>72</v>
      </c>
      <c r="O93" s="299">
        <v>267.48</v>
      </c>
      <c r="P93" s="726">
        <v>2376</v>
      </c>
    </row>
    <row r="94" spans="1:16" s="754" customFormat="1" ht="15.6">
      <c r="A94" s="755" t="s">
        <v>1384</v>
      </c>
      <c r="B94" s="756" t="s">
        <v>1385</v>
      </c>
      <c r="C94" s="408">
        <v>15</v>
      </c>
      <c r="D94" s="370" t="s">
        <v>636</v>
      </c>
      <c r="E94" s="371" t="s">
        <v>441</v>
      </c>
      <c r="F94" s="476">
        <f>VLOOKUP($A94,'Изменение прайс-листа'!$A$2:$E$798,4,FALSE)</f>
        <v>1180</v>
      </c>
      <c r="G94" s="477">
        <f t="shared" ref="G94:G105" si="41">F94*1.2</f>
        <v>1416</v>
      </c>
      <c r="H94" s="403">
        <f t="shared" ref="H94:H105" si="42">G94*C94</f>
        <v>21240</v>
      </c>
      <c r="I94" s="757"/>
      <c r="J94" s="121">
        <f t="shared" ref="J94:J105" si="43">I94*H94</f>
        <v>0</v>
      </c>
      <c r="K94" s="783">
        <f t="shared" si="33"/>
        <v>0</v>
      </c>
      <c r="L94" s="784">
        <f t="shared" si="34"/>
        <v>0</v>
      </c>
      <c r="M94" s="221" t="s">
        <v>1034</v>
      </c>
      <c r="N94" s="299">
        <v>24</v>
      </c>
      <c r="O94" s="299">
        <v>500.40000000000003</v>
      </c>
      <c r="P94" s="726">
        <v>792</v>
      </c>
    </row>
    <row r="95" spans="1:16" s="754" customFormat="1" ht="15.6">
      <c r="A95" s="755" t="s">
        <v>1395</v>
      </c>
      <c r="B95" s="756" t="s">
        <v>1385</v>
      </c>
      <c r="C95" s="408">
        <v>10</v>
      </c>
      <c r="D95" s="370" t="s">
        <v>636</v>
      </c>
      <c r="E95" s="371" t="s">
        <v>441</v>
      </c>
      <c r="F95" s="476">
        <f>VLOOKUP($A95,'Изменение прайс-листа'!$A$2:$E$798,4,FALSE)</f>
        <v>1358</v>
      </c>
      <c r="G95" s="477">
        <f t="shared" si="41"/>
        <v>1629.6</v>
      </c>
      <c r="H95" s="403">
        <f t="shared" si="42"/>
        <v>16296</v>
      </c>
      <c r="I95" s="757"/>
      <c r="J95" s="121">
        <f t="shared" si="43"/>
        <v>0</v>
      </c>
      <c r="K95" s="783">
        <f t="shared" si="33"/>
        <v>0</v>
      </c>
      <c r="L95" s="784">
        <f t="shared" si="34"/>
        <v>0</v>
      </c>
      <c r="M95" s="221" t="s">
        <v>1034</v>
      </c>
      <c r="N95" s="299">
        <v>27</v>
      </c>
      <c r="O95" s="299">
        <v>416.07</v>
      </c>
      <c r="P95" s="726">
        <v>891</v>
      </c>
    </row>
    <row r="96" spans="1:16" s="754" customFormat="1" ht="15.6">
      <c r="A96" s="755" t="s">
        <v>1393</v>
      </c>
      <c r="B96" s="756" t="s">
        <v>1394</v>
      </c>
      <c r="C96" s="408">
        <v>5</v>
      </c>
      <c r="D96" s="370" t="s">
        <v>636</v>
      </c>
      <c r="E96" s="371" t="s">
        <v>441</v>
      </c>
      <c r="F96" s="476">
        <f>VLOOKUP($A96,'Изменение прайс-листа'!$A$2:$E$798,4,FALSE)</f>
        <v>1430</v>
      </c>
      <c r="G96" s="477">
        <f t="shared" si="41"/>
        <v>1716</v>
      </c>
      <c r="H96" s="403">
        <f t="shared" si="42"/>
        <v>8580</v>
      </c>
      <c r="I96" s="757"/>
      <c r="J96" s="121">
        <f t="shared" si="43"/>
        <v>0</v>
      </c>
      <c r="K96" s="783">
        <f t="shared" si="33"/>
        <v>0</v>
      </c>
      <c r="L96" s="784">
        <f t="shared" si="34"/>
        <v>0</v>
      </c>
      <c r="M96" s="221" t="s">
        <v>1034</v>
      </c>
      <c r="N96" s="299">
        <v>60</v>
      </c>
      <c r="O96" s="299">
        <v>463.8</v>
      </c>
      <c r="P96" s="726">
        <v>1980</v>
      </c>
    </row>
    <row r="97" spans="1:16" s="754" customFormat="1" ht="15.6">
      <c r="A97" s="755" t="s">
        <v>1392</v>
      </c>
      <c r="B97" s="756" t="s">
        <v>1385</v>
      </c>
      <c r="C97" s="408">
        <v>2.5</v>
      </c>
      <c r="D97" s="370" t="s">
        <v>636</v>
      </c>
      <c r="E97" s="371" t="s">
        <v>441</v>
      </c>
      <c r="F97" s="476">
        <f>VLOOKUP($A97,'Изменение прайс-листа'!$A$2:$E$798,4,FALSE)</f>
        <v>1878</v>
      </c>
      <c r="G97" s="477">
        <f t="shared" si="41"/>
        <v>2253.6</v>
      </c>
      <c r="H97" s="403">
        <f t="shared" si="42"/>
        <v>5634</v>
      </c>
      <c r="I97" s="757"/>
      <c r="J97" s="121">
        <f t="shared" si="43"/>
        <v>0</v>
      </c>
      <c r="K97" s="783">
        <f t="shared" si="33"/>
        <v>0</v>
      </c>
      <c r="L97" s="784">
        <f t="shared" si="34"/>
        <v>0</v>
      </c>
      <c r="M97" s="221" t="s">
        <v>1034</v>
      </c>
      <c r="N97" s="299">
        <v>72</v>
      </c>
      <c r="O97" s="299">
        <v>282.59999999999997</v>
      </c>
      <c r="P97" s="726">
        <v>2376</v>
      </c>
    </row>
    <row r="98" spans="1:16" s="754" customFormat="1" ht="15.6">
      <c r="A98" s="755" t="s">
        <v>1386</v>
      </c>
      <c r="B98" s="756" t="s">
        <v>1387</v>
      </c>
      <c r="C98" s="408">
        <v>15</v>
      </c>
      <c r="D98" s="370" t="s">
        <v>636</v>
      </c>
      <c r="E98" s="371" t="s">
        <v>441</v>
      </c>
      <c r="F98" s="476">
        <f>VLOOKUP($A98,'Изменение прайс-листа'!$A$2:$E$798,4,FALSE)</f>
        <v>1044</v>
      </c>
      <c r="G98" s="477">
        <f t="shared" si="41"/>
        <v>1252.8</v>
      </c>
      <c r="H98" s="403">
        <f t="shared" si="42"/>
        <v>18792</v>
      </c>
      <c r="I98" s="757"/>
      <c r="J98" s="121">
        <f t="shared" si="43"/>
        <v>0</v>
      </c>
      <c r="K98" s="783">
        <f t="shared" si="33"/>
        <v>0</v>
      </c>
      <c r="L98" s="784">
        <f t="shared" si="34"/>
        <v>0</v>
      </c>
      <c r="M98" s="221" t="s">
        <v>1034</v>
      </c>
      <c r="N98" s="299">
        <v>24</v>
      </c>
      <c r="O98" s="299">
        <v>473.04</v>
      </c>
      <c r="P98" s="726">
        <v>792</v>
      </c>
    </row>
    <row r="99" spans="1:16" s="754" customFormat="1" ht="15.6">
      <c r="A99" s="755" t="s">
        <v>1399</v>
      </c>
      <c r="B99" s="756" t="s">
        <v>1398</v>
      </c>
      <c r="C99" s="408">
        <v>10</v>
      </c>
      <c r="D99" s="370" t="s">
        <v>636</v>
      </c>
      <c r="E99" s="371" t="s">
        <v>441</v>
      </c>
      <c r="F99" s="476">
        <f>VLOOKUP($A99,'Изменение прайс-листа'!$A$2:$E$798,4,FALSE)</f>
        <v>1066</v>
      </c>
      <c r="G99" s="477">
        <f t="shared" si="41"/>
        <v>1279.2</v>
      </c>
      <c r="H99" s="403">
        <f t="shared" si="42"/>
        <v>12792</v>
      </c>
      <c r="I99" s="757"/>
      <c r="J99" s="121">
        <f t="shared" si="43"/>
        <v>0</v>
      </c>
      <c r="K99" s="783">
        <f t="shared" si="33"/>
        <v>0</v>
      </c>
      <c r="L99" s="784">
        <f t="shared" si="34"/>
        <v>0</v>
      </c>
      <c r="M99" s="221" t="s">
        <v>1034</v>
      </c>
      <c r="N99" s="299">
        <v>27</v>
      </c>
      <c r="O99" s="299">
        <v>355.32</v>
      </c>
      <c r="P99" s="726">
        <v>891</v>
      </c>
    </row>
    <row r="100" spans="1:16" s="754" customFormat="1" ht="15.6">
      <c r="A100" s="755" t="s">
        <v>1397</v>
      </c>
      <c r="B100" s="756" t="s">
        <v>1398</v>
      </c>
      <c r="C100" s="408">
        <v>5</v>
      </c>
      <c r="D100" s="370" t="s">
        <v>636</v>
      </c>
      <c r="E100" s="371" t="s">
        <v>441</v>
      </c>
      <c r="F100" s="476">
        <f>VLOOKUP($A100,'Изменение прайс-листа'!$A$2:$E$798,4,FALSE)</f>
        <v>1138</v>
      </c>
      <c r="G100" s="477">
        <f t="shared" si="41"/>
        <v>1365.6</v>
      </c>
      <c r="H100" s="403">
        <f t="shared" si="42"/>
        <v>6828</v>
      </c>
      <c r="I100" s="757"/>
      <c r="J100" s="121">
        <f t="shared" si="43"/>
        <v>0</v>
      </c>
      <c r="K100" s="783">
        <f t="shared" si="33"/>
        <v>0</v>
      </c>
      <c r="L100" s="784">
        <f t="shared" si="34"/>
        <v>0</v>
      </c>
      <c r="M100" s="221" t="s">
        <v>1034</v>
      </c>
      <c r="N100" s="299">
        <v>60</v>
      </c>
      <c r="O100" s="299">
        <v>396.3</v>
      </c>
      <c r="P100" s="726">
        <v>1980</v>
      </c>
    </row>
    <row r="101" spans="1:16" s="754" customFormat="1" ht="15.6">
      <c r="A101" s="755" t="s">
        <v>1396</v>
      </c>
      <c r="B101" s="756" t="s">
        <v>1387</v>
      </c>
      <c r="C101" s="408">
        <v>2.5</v>
      </c>
      <c r="D101" s="370" t="s">
        <v>636</v>
      </c>
      <c r="E101" s="371" t="s">
        <v>441</v>
      </c>
      <c r="F101" s="476">
        <f>VLOOKUP($A101,'Изменение прайс-листа'!$A$2:$E$798,4,FALSE)</f>
        <v>1602</v>
      </c>
      <c r="G101" s="477">
        <f t="shared" si="41"/>
        <v>1922.3999999999999</v>
      </c>
      <c r="H101" s="403">
        <f t="shared" si="42"/>
        <v>4806</v>
      </c>
      <c r="I101" s="757"/>
      <c r="J101" s="121">
        <f t="shared" si="43"/>
        <v>0</v>
      </c>
      <c r="K101" s="783">
        <f t="shared" si="33"/>
        <v>0</v>
      </c>
      <c r="L101" s="784">
        <f t="shared" si="34"/>
        <v>0</v>
      </c>
      <c r="M101" s="221" t="s">
        <v>1034</v>
      </c>
      <c r="N101" s="299">
        <v>72</v>
      </c>
      <c r="O101" s="299">
        <v>242.136</v>
      </c>
      <c r="P101" s="726">
        <v>2376</v>
      </c>
    </row>
    <row r="102" spans="1:16" s="754" customFormat="1" ht="15.6">
      <c r="A102" s="755" t="s">
        <v>1382</v>
      </c>
      <c r="B102" s="756" t="s">
        <v>1383</v>
      </c>
      <c r="C102" s="408">
        <v>14.5</v>
      </c>
      <c r="D102" s="370" t="s">
        <v>636</v>
      </c>
      <c r="E102" s="371" t="s">
        <v>441</v>
      </c>
      <c r="F102" s="476">
        <f>VLOOKUP($A102,'Изменение прайс-листа'!$A$2:$E$798,4,FALSE)</f>
        <v>942</v>
      </c>
      <c r="G102" s="477">
        <f t="shared" si="41"/>
        <v>1130.3999999999999</v>
      </c>
      <c r="H102" s="403">
        <f t="shared" si="42"/>
        <v>16390.8</v>
      </c>
      <c r="I102" s="757"/>
      <c r="J102" s="121">
        <f t="shared" si="43"/>
        <v>0</v>
      </c>
      <c r="K102" s="783">
        <f t="shared" si="33"/>
        <v>0</v>
      </c>
      <c r="L102" s="784">
        <f t="shared" si="34"/>
        <v>0</v>
      </c>
      <c r="M102" s="221" t="s">
        <v>1034</v>
      </c>
      <c r="N102" s="299">
        <v>24</v>
      </c>
      <c r="O102" s="299">
        <v>447.52799999999996</v>
      </c>
      <c r="P102" s="726">
        <v>792</v>
      </c>
    </row>
    <row r="103" spans="1:16" s="754" customFormat="1" ht="15.6">
      <c r="A103" s="755" t="s">
        <v>1391</v>
      </c>
      <c r="B103" s="756" t="s">
        <v>1383</v>
      </c>
      <c r="C103" s="408">
        <v>9.6999999999999993</v>
      </c>
      <c r="D103" s="370" t="s">
        <v>636</v>
      </c>
      <c r="E103" s="371" t="s">
        <v>441</v>
      </c>
      <c r="F103" s="476">
        <f>VLOOKUP($A103,'Изменение прайс-листа'!$A$2:$E$798,4,FALSE)</f>
        <v>1184</v>
      </c>
      <c r="G103" s="477">
        <f t="shared" si="41"/>
        <v>1420.8</v>
      </c>
      <c r="H103" s="403">
        <f t="shared" si="42"/>
        <v>13781.759999999998</v>
      </c>
      <c r="I103" s="757"/>
      <c r="J103" s="121">
        <f t="shared" si="43"/>
        <v>0</v>
      </c>
      <c r="K103" s="783">
        <f t="shared" si="33"/>
        <v>0</v>
      </c>
      <c r="L103" s="784">
        <f t="shared" si="34"/>
        <v>0</v>
      </c>
      <c r="M103" s="221" t="s">
        <v>1034</v>
      </c>
      <c r="N103" s="299">
        <v>27</v>
      </c>
      <c r="O103" s="299">
        <v>337.33799999999997</v>
      </c>
      <c r="P103" s="726">
        <v>891</v>
      </c>
    </row>
    <row r="104" spans="1:16" s="754" customFormat="1" ht="15.6">
      <c r="A104" s="755" t="s">
        <v>1390</v>
      </c>
      <c r="B104" s="756" t="s">
        <v>1383</v>
      </c>
      <c r="C104" s="408">
        <v>4.8499999999999996</v>
      </c>
      <c r="D104" s="370" t="s">
        <v>636</v>
      </c>
      <c r="E104" s="371" t="s">
        <v>441</v>
      </c>
      <c r="F104" s="476">
        <f>VLOOKUP($A104,'Изменение прайс-листа'!$A$2:$E$798,4,FALSE)</f>
        <v>1254</v>
      </c>
      <c r="G104" s="477">
        <f t="shared" si="41"/>
        <v>1504.8</v>
      </c>
      <c r="H104" s="403">
        <f t="shared" si="42"/>
        <v>7298.2799999999988</v>
      </c>
      <c r="I104" s="757"/>
      <c r="J104" s="121">
        <f t="shared" si="43"/>
        <v>0</v>
      </c>
      <c r="K104" s="783">
        <f t="shared" si="33"/>
        <v>0</v>
      </c>
      <c r="L104" s="784">
        <f t="shared" si="34"/>
        <v>0</v>
      </c>
      <c r="M104" s="221" t="s">
        <v>1034</v>
      </c>
      <c r="N104" s="299">
        <v>60</v>
      </c>
      <c r="O104" s="299">
        <v>376.26</v>
      </c>
      <c r="P104" s="726">
        <v>1980.0000000000002</v>
      </c>
    </row>
    <row r="105" spans="1:16" s="754" customFormat="1" ht="15.6">
      <c r="A105" s="755" t="s">
        <v>1388</v>
      </c>
      <c r="B105" s="756" t="s">
        <v>1389</v>
      </c>
      <c r="C105" s="408">
        <v>2.4</v>
      </c>
      <c r="D105" s="370" t="s">
        <v>636</v>
      </c>
      <c r="E105" s="371" t="s">
        <v>441</v>
      </c>
      <c r="F105" s="476">
        <f>VLOOKUP($A105,'Изменение прайс-листа'!$A$2:$E$798,4,FALSE)</f>
        <v>1716</v>
      </c>
      <c r="G105" s="477">
        <f t="shared" si="41"/>
        <v>2059.1999999999998</v>
      </c>
      <c r="H105" s="403">
        <f t="shared" si="42"/>
        <v>4942.079999999999</v>
      </c>
      <c r="I105" s="757"/>
      <c r="J105" s="121">
        <f t="shared" si="43"/>
        <v>0</v>
      </c>
      <c r="K105" s="783">
        <f t="shared" si="33"/>
        <v>0</v>
      </c>
      <c r="L105" s="784">
        <f t="shared" si="34"/>
        <v>0</v>
      </c>
      <c r="M105" s="221" t="s">
        <v>1034</v>
      </c>
      <c r="N105" s="299">
        <v>72</v>
      </c>
      <c r="O105" s="299">
        <v>227.73599999999999</v>
      </c>
      <c r="P105" s="726">
        <v>2376</v>
      </c>
    </row>
    <row r="106" spans="1:16" s="754" customFormat="1" ht="15.6">
      <c r="A106" s="755" t="s">
        <v>1402</v>
      </c>
      <c r="B106" s="756" t="s">
        <v>1403</v>
      </c>
      <c r="C106" s="408">
        <v>15</v>
      </c>
      <c r="D106" s="370" t="s">
        <v>636</v>
      </c>
      <c r="E106" s="371" t="s">
        <v>441</v>
      </c>
      <c r="F106" s="476">
        <f>VLOOKUP($A106,'Изменение прайс-листа'!$A$2:$E$798,4,FALSE)</f>
        <v>1912</v>
      </c>
      <c r="G106" s="477">
        <f t="shared" ref="G106:G117" si="44">F106*1.2</f>
        <v>2294.4</v>
      </c>
      <c r="H106" s="403">
        <f t="shared" ref="H106:H117" si="45">G106*C106</f>
        <v>34416</v>
      </c>
      <c r="I106" s="757"/>
      <c r="J106" s="121">
        <f t="shared" si="37"/>
        <v>0</v>
      </c>
      <c r="K106" s="783">
        <f t="shared" si="33"/>
        <v>0</v>
      </c>
      <c r="L106" s="784">
        <f t="shared" si="34"/>
        <v>0</v>
      </c>
      <c r="M106" s="221"/>
      <c r="N106" s="299">
        <v>24</v>
      </c>
      <c r="O106" s="299">
        <v>522.36</v>
      </c>
      <c r="P106" s="726">
        <v>792</v>
      </c>
    </row>
    <row r="107" spans="1:16" s="754" customFormat="1" ht="15.6">
      <c r="A107" s="755" t="s">
        <v>1412</v>
      </c>
      <c r="B107" s="756" t="s">
        <v>1410</v>
      </c>
      <c r="C107" s="408">
        <v>10</v>
      </c>
      <c r="D107" s="370" t="s">
        <v>636</v>
      </c>
      <c r="E107" s="371" t="s">
        <v>441</v>
      </c>
      <c r="F107" s="476">
        <f>VLOOKUP($A107,'Изменение прайс-листа'!$A$2:$E$798,4,FALSE)</f>
        <v>2050</v>
      </c>
      <c r="G107" s="477">
        <f>F107*1.2</f>
        <v>2460</v>
      </c>
      <c r="H107" s="403">
        <f>G107*C107</f>
        <v>24600</v>
      </c>
      <c r="I107" s="757"/>
      <c r="J107" s="121">
        <f>I107*H107</f>
        <v>0</v>
      </c>
      <c r="K107" s="783">
        <f t="shared" si="33"/>
        <v>0</v>
      </c>
      <c r="L107" s="784">
        <f t="shared" si="34"/>
        <v>0</v>
      </c>
      <c r="M107" s="221"/>
      <c r="N107" s="299">
        <v>27</v>
      </c>
      <c r="O107" s="299">
        <v>391.77</v>
      </c>
      <c r="P107" s="726">
        <v>891</v>
      </c>
    </row>
    <row r="108" spans="1:16" s="754" customFormat="1" ht="15.6">
      <c r="A108" s="755" t="s">
        <v>1411</v>
      </c>
      <c r="B108" s="756" t="s">
        <v>1410</v>
      </c>
      <c r="C108" s="408">
        <v>5</v>
      </c>
      <c r="D108" s="370" t="s">
        <v>636</v>
      </c>
      <c r="E108" s="371" t="s">
        <v>441</v>
      </c>
      <c r="F108" s="476">
        <f>VLOOKUP($A108,'Изменение прайс-листа'!$A$2:$E$798,4,FALSE)</f>
        <v>2144</v>
      </c>
      <c r="G108" s="477">
        <f>F108*1.2</f>
        <v>2572.7999999999997</v>
      </c>
      <c r="H108" s="403">
        <f>G108*C108</f>
        <v>12863.999999999998</v>
      </c>
      <c r="I108" s="757"/>
      <c r="J108" s="121">
        <f>I108*H108</f>
        <v>0</v>
      </c>
      <c r="K108" s="783">
        <f t="shared" si="33"/>
        <v>0</v>
      </c>
      <c r="L108" s="784">
        <f t="shared" si="34"/>
        <v>0</v>
      </c>
      <c r="M108" s="221"/>
      <c r="N108" s="299">
        <v>60</v>
      </c>
      <c r="O108" s="299">
        <v>435.3</v>
      </c>
      <c r="P108" s="726">
        <v>1980</v>
      </c>
    </row>
    <row r="109" spans="1:16" s="754" customFormat="1" ht="15.6">
      <c r="A109" s="755" t="s">
        <v>1409</v>
      </c>
      <c r="B109" s="756" t="s">
        <v>1410</v>
      </c>
      <c r="C109" s="408">
        <v>2.5</v>
      </c>
      <c r="D109" s="370" t="s">
        <v>636</v>
      </c>
      <c r="E109" s="371" t="s">
        <v>441</v>
      </c>
      <c r="F109" s="476">
        <f>VLOOKUP($A109,'Изменение прайс-листа'!$A$2:$E$798,4,FALSE)</f>
        <v>2644</v>
      </c>
      <c r="G109" s="477">
        <f>F109*1.2</f>
        <v>3172.7999999999997</v>
      </c>
      <c r="H109" s="403">
        <f>G109*C109</f>
        <v>7931.9999999999991</v>
      </c>
      <c r="I109" s="757"/>
      <c r="J109" s="121">
        <f>I109*H109</f>
        <v>0</v>
      </c>
      <c r="K109" s="783">
        <f t="shared" si="33"/>
        <v>0</v>
      </c>
      <c r="L109" s="784">
        <f t="shared" si="34"/>
        <v>0</v>
      </c>
      <c r="M109" s="221"/>
      <c r="N109" s="299">
        <v>72</v>
      </c>
      <c r="O109" s="299">
        <v>261.21600000000001</v>
      </c>
      <c r="P109" s="726">
        <v>2376</v>
      </c>
    </row>
    <row r="110" spans="1:16" s="754" customFormat="1" ht="15.6">
      <c r="A110" s="755" t="s">
        <v>1404</v>
      </c>
      <c r="B110" s="756" t="s">
        <v>1405</v>
      </c>
      <c r="C110" s="408">
        <v>15</v>
      </c>
      <c r="D110" s="370" t="s">
        <v>636</v>
      </c>
      <c r="E110" s="371" t="s">
        <v>441</v>
      </c>
      <c r="F110" s="476">
        <f>VLOOKUP($A110,'Изменение прайс-листа'!$A$2:$E$798,4,FALSE)</f>
        <v>1718</v>
      </c>
      <c r="G110" s="477">
        <f t="shared" si="44"/>
        <v>2061.6</v>
      </c>
      <c r="H110" s="403">
        <f t="shared" si="45"/>
        <v>30924</v>
      </c>
      <c r="I110" s="757"/>
      <c r="J110" s="121">
        <f t="shared" si="37"/>
        <v>0</v>
      </c>
      <c r="K110" s="783">
        <f t="shared" si="33"/>
        <v>0</v>
      </c>
      <c r="L110" s="784">
        <f t="shared" si="34"/>
        <v>0</v>
      </c>
      <c r="M110" s="221"/>
      <c r="N110" s="299">
        <v>24</v>
      </c>
      <c r="O110" s="299">
        <v>482.04</v>
      </c>
      <c r="P110" s="726">
        <v>792</v>
      </c>
    </row>
    <row r="111" spans="1:16" s="754" customFormat="1" ht="15.6">
      <c r="A111" s="755" t="s">
        <v>1416</v>
      </c>
      <c r="B111" s="756" t="s">
        <v>1414</v>
      </c>
      <c r="C111" s="408">
        <v>10</v>
      </c>
      <c r="D111" s="370" t="s">
        <v>636</v>
      </c>
      <c r="E111" s="371" t="s">
        <v>441</v>
      </c>
      <c r="F111" s="476">
        <f>VLOOKUP($A111,'Изменение прайс-листа'!$A$2:$E$798,4,FALSE)</f>
        <v>1856</v>
      </c>
      <c r="G111" s="477">
        <f>F111*1.2</f>
        <v>2227.1999999999998</v>
      </c>
      <c r="H111" s="403">
        <f>G111*C111</f>
        <v>22272</v>
      </c>
      <c r="I111" s="757"/>
      <c r="J111" s="121">
        <f>I111*H111</f>
        <v>0</v>
      </c>
      <c r="K111" s="783">
        <f t="shared" si="33"/>
        <v>0</v>
      </c>
      <c r="L111" s="784">
        <f t="shared" si="34"/>
        <v>0</v>
      </c>
      <c r="M111" s="221"/>
      <c r="N111" s="299">
        <v>27</v>
      </c>
      <c r="O111" s="299">
        <v>361.53000000000003</v>
      </c>
      <c r="P111" s="726">
        <v>891</v>
      </c>
    </row>
    <row r="112" spans="1:16" s="754" customFormat="1" ht="15.6">
      <c r="A112" s="755" t="s">
        <v>1415</v>
      </c>
      <c r="B112" s="756" t="s">
        <v>1414</v>
      </c>
      <c r="C112" s="408">
        <v>5</v>
      </c>
      <c r="D112" s="370" t="s">
        <v>636</v>
      </c>
      <c r="E112" s="371" t="s">
        <v>441</v>
      </c>
      <c r="F112" s="476">
        <f>VLOOKUP($A112,'Изменение прайс-листа'!$A$2:$E$798,4,FALSE)</f>
        <v>1962</v>
      </c>
      <c r="G112" s="477">
        <f>F112*1.2</f>
        <v>2354.4</v>
      </c>
      <c r="H112" s="403">
        <f>G112*C112</f>
        <v>11772</v>
      </c>
      <c r="I112" s="757"/>
      <c r="J112" s="121">
        <f>I112*H112</f>
        <v>0</v>
      </c>
      <c r="K112" s="783">
        <f t="shared" si="33"/>
        <v>0</v>
      </c>
      <c r="L112" s="784">
        <f t="shared" si="34"/>
        <v>0</v>
      </c>
      <c r="M112" s="221"/>
      <c r="N112" s="299">
        <v>60</v>
      </c>
      <c r="O112" s="299">
        <v>401.70000000000005</v>
      </c>
      <c r="P112" s="726">
        <v>1980</v>
      </c>
    </row>
    <row r="113" spans="1:16" s="754" customFormat="1" ht="15.6">
      <c r="A113" s="755" t="s">
        <v>1413</v>
      </c>
      <c r="B113" s="756" t="s">
        <v>1414</v>
      </c>
      <c r="C113" s="408">
        <v>2.5</v>
      </c>
      <c r="D113" s="370" t="s">
        <v>636</v>
      </c>
      <c r="E113" s="371" t="s">
        <v>441</v>
      </c>
      <c r="F113" s="476">
        <f>VLOOKUP($A113,'Изменение прайс-листа'!$A$2:$E$798,4,FALSE)</f>
        <v>2450</v>
      </c>
      <c r="G113" s="477">
        <f>F113*1.2</f>
        <v>2940</v>
      </c>
      <c r="H113" s="403">
        <f>G113*C113</f>
        <v>7350</v>
      </c>
      <c r="I113" s="757"/>
      <c r="J113" s="121">
        <f>I113*H113</f>
        <v>0</v>
      </c>
      <c r="K113" s="783">
        <f t="shared" si="33"/>
        <v>0</v>
      </c>
      <c r="L113" s="784">
        <f t="shared" si="34"/>
        <v>0</v>
      </c>
      <c r="M113" s="221"/>
      <c r="N113" s="299">
        <v>72</v>
      </c>
      <c r="O113" s="299">
        <v>241.05599999999998</v>
      </c>
      <c r="P113" s="726">
        <v>2376</v>
      </c>
    </row>
    <row r="114" spans="1:16" s="754" customFormat="1" ht="15.6">
      <c r="A114" s="755" t="s">
        <v>1400</v>
      </c>
      <c r="B114" s="756" t="s">
        <v>1401</v>
      </c>
      <c r="C114" s="408">
        <v>14.5</v>
      </c>
      <c r="D114" s="370" t="s">
        <v>636</v>
      </c>
      <c r="E114" s="371" t="s">
        <v>441</v>
      </c>
      <c r="F114" s="476">
        <f>VLOOKUP($A114,'Изменение прайс-листа'!$A$2:$E$798,4,FALSE)</f>
        <v>1602</v>
      </c>
      <c r="G114" s="477">
        <f>F114*1.2</f>
        <v>1922.3999999999999</v>
      </c>
      <c r="H114" s="403">
        <f>G114*C114</f>
        <v>27874.799999999999</v>
      </c>
      <c r="I114" s="757"/>
      <c r="J114" s="121">
        <f>I114*H114</f>
        <v>0</v>
      </c>
      <c r="K114" s="783">
        <f t="shared" si="33"/>
        <v>0</v>
      </c>
      <c r="L114" s="784">
        <f t="shared" si="34"/>
        <v>0</v>
      </c>
      <c r="M114" s="221"/>
      <c r="N114" s="299">
        <v>24</v>
      </c>
      <c r="O114" s="299">
        <v>448.22399999999993</v>
      </c>
      <c r="P114" s="726">
        <v>792</v>
      </c>
    </row>
    <row r="115" spans="1:16" s="754" customFormat="1" ht="15.6">
      <c r="A115" s="755" t="s">
        <v>1406</v>
      </c>
      <c r="B115" s="756" t="s">
        <v>1401</v>
      </c>
      <c r="C115" s="408">
        <v>2.4</v>
      </c>
      <c r="D115" s="370" t="s">
        <v>636</v>
      </c>
      <c r="E115" s="371" t="s">
        <v>441</v>
      </c>
      <c r="F115" s="476">
        <f>VLOOKUP($A115,'Изменение прайс-листа'!$A$2:$E$798,4,FALSE)</f>
        <v>2372</v>
      </c>
      <c r="G115" s="477">
        <f t="shared" si="44"/>
        <v>2846.4</v>
      </c>
      <c r="H115" s="403">
        <f t="shared" si="45"/>
        <v>6831.36</v>
      </c>
      <c r="I115" s="757"/>
      <c r="J115" s="121">
        <f t="shared" si="37"/>
        <v>0</v>
      </c>
      <c r="K115" s="783">
        <f t="shared" si="33"/>
        <v>0</v>
      </c>
      <c r="L115" s="784">
        <f t="shared" si="34"/>
        <v>0</v>
      </c>
      <c r="M115" s="221"/>
      <c r="N115" s="299">
        <v>72</v>
      </c>
      <c r="O115" s="299">
        <v>222.624</v>
      </c>
      <c r="P115" s="726">
        <v>2376</v>
      </c>
    </row>
    <row r="116" spans="1:16" s="754" customFormat="1" ht="15.6">
      <c r="A116" s="755" t="s">
        <v>1407</v>
      </c>
      <c r="B116" s="756" t="s">
        <v>1401</v>
      </c>
      <c r="C116" s="408">
        <v>4.8499999999999996</v>
      </c>
      <c r="D116" s="370" t="s">
        <v>636</v>
      </c>
      <c r="E116" s="371" t="s">
        <v>441</v>
      </c>
      <c r="F116" s="476">
        <f>VLOOKUP($A116,'Изменение прайс-листа'!$A$2:$E$798,4,FALSE)</f>
        <v>1840</v>
      </c>
      <c r="G116" s="477">
        <f t="shared" si="44"/>
        <v>2208</v>
      </c>
      <c r="H116" s="403">
        <f t="shared" si="45"/>
        <v>10708.8</v>
      </c>
      <c r="I116" s="757"/>
      <c r="J116" s="121">
        <f t="shared" si="37"/>
        <v>0</v>
      </c>
      <c r="K116" s="783">
        <f t="shared" si="33"/>
        <v>0</v>
      </c>
      <c r="L116" s="784">
        <f t="shared" si="34"/>
        <v>0</v>
      </c>
      <c r="M116" s="221"/>
      <c r="N116" s="299">
        <v>60</v>
      </c>
      <c r="O116" s="299">
        <v>374.82</v>
      </c>
      <c r="P116" s="726">
        <v>1980.0000000000002</v>
      </c>
    </row>
    <row r="117" spans="1:16" s="754" customFormat="1" ht="15.6">
      <c r="A117" s="755" t="s">
        <v>1408</v>
      </c>
      <c r="B117" s="756" t="s">
        <v>1401</v>
      </c>
      <c r="C117" s="408">
        <v>9.6999999999999993</v>
      </c>
      <c r="D117" s="370" t="s">
        <v>636</v>
      </c>
      <c r="E117" s="371" t="s">
        <v>441</v>
      </c>
      <c r="F117" s="476">
        <f>VLOOKUP($A117,'Изменение прайс-листа'!$A$2:$E$798,4,FALSE)</f>
        <v>1744</v>
      </c>
      <c r="G117" s="477">
        <f t="shared" si="44"/>
        <v>2092.7999999999997</v>
      </c>
      <c r="H117" s="403">
        <f t="shared" si="45"/>
        <v>20300.159999999996</v>
      </c>
      <c r="I117" s="757"/>
      <c r="J117" s="121">
        <f t="shared" si="37"/>
        <v>0</v>
      </c>
      <c r="K117" s="783">
        <f t="shared" si="33"/>
        <v>0</v>
      </c>
      <c r="L117" s="784">
        <f t="shared" si="34"/>
        <v>0</v>
      </c>
      <c r="M117" s="221"/>
      <c r="N117" s="299">
        <v>27</v>
      </c>
      <c r="O117" s="299">
        <v>337.33799999999997</v>
      </c>
      <c r="P117" s="726">
        <v>891</v>
      </c>
    </row>
    <row r="118" spans="1:16" s="754" customFormat="1" ht="15.6">
      <c r="A118" s="755" t="s">
        <v>1419</v>
      </c>
      <c r="B118" s="756" t="s">
        <v>1420</v>
      </c>
      <c r="C118" s="408">
        <v>15</v>
      </c>
      <c r="D118" s="370" t="s">
        <v>636</v>
      </c>
      <c r="E118" s="371" t="s">
        <v>441</v>
      </c>
      <c r="F118" s="476">
        <f>VLOOKUP($A118,'Изменение прайс-листа'!$A$2:$E$798,4,FALSE)</f>
        <v>2274</v>
      </c>
      <c r="G118" s="477">
        <f t="shared" ref="G118:G130" si="46">F118*1.2</f>
        <v>2728.7999999999997</v>
      </c>
      <c r="H118" s="403">
        <f t="shared" ref="H118:H130" si="47">G118*C118</f>
        <v>40931.999999999993</v>
      </c>
      <c r="I118" s="757"/>
      <c r="J118" s="121">
        <f t="shared" ref="J118:J130" si="48">I118*H118</f>
        <v>0</v>
      </c>
      <c r="K118" s="783">
        <f t="shared" si="33"/>
        <v>0</v>
      </c>
      <c r="L118" s="784">
        <f t="shared" si="34"/>
        <v>0</v>
      </c>
      <c r="M118" s="221"/>
      <c r="N118" s="299">
        <v>24</v>
      </c>
      <c r="O118" s="299">
        <v>476.64</v>
      </c>
      <c r="P118" s="726">
        <v>792</v>
      </c>
    </row>
    <row r="119" spans="1:16" s="754" customFormat="1" ht="15.6">
      <c r="A119" s="755" t="s">
        <v>1429</v>
      </c>
      <c r="B119" s="756" t="s">
        <v>1420</v>
      </c>
      <c r="C119" s="408">
        <v>10</v>
      </c>
      <c r="D119" s="370" t="s">
        <v>636</v>
      </c>
      <c r="E119" s="371" t="s">
        <v>441</v>
      </c>
      <c r="F119" s="476">
        <f>VLOOKUP($A119,'Изменение прайс-листа'!$A$2:$E$798,4,FALSE)</f>
        <v>2538</v>
      </c>
      <c r="G119" s="477">
        <f t="shared" si="46"/>
        <v>3045.6</v>
      </c>
      <c r="H119" s="403">
        <f t="shared" si="47"/>
        <v>30456</v>
      </c>
      <c r="I119" s="757"/>
      <c r="J119" s="121">
        <f t="shared" si="48"/>
        <v>0</v>
      </c>
      <c r="K119" s="783">
        <f t="shared" si="33"/>
        <v>0</v>
      </c>
      <c r="L119" s="784">
        <f t="shared" si="34"/>
        <v>0</v>
      </c>
      <c r="M119" s="221"/>
      <c r="N119" s="299">
        <v>27</v>
      </c>
      <c r="O119" s="299">
        <v>357.48</v>
      </c>
      <c r="P119" s="726">
        <v>891</v>
      </c>
    </row>
    <row r="120" spans="1:16" s="754" customFormat="1" ht="15.6">
      <c r="A120" s="755" t="s">
        <v>1428</v>
      </c>
      <c r="B120" s="756" t="s">
        <v>1420</v>
      </c>
      <c r="C120" s="408">
        <v>5</v>
      </c>
      <c r="D120" s="370" t="s">
        <v>636</v>
      </c>
      <c r="E120" s="371" t="s">
        <v>441</v>
      </c>
      <c r="F120" s="476">
        <f>VLOOKUP($A120,'Изменение прайс-листа'!$A$2:$E$798,4,FALSE)</f>
        <v>2516</v>
      </c>
      <c r="G120" s="477">
        <f t="shared" si="46"/>
        <v>3019.2</v>
      </c>
      <c r="H120" s="403">
        <f t="shared" si="47"/>
        <v>15096</v>
      </c>
      <c r="I120" s="757"/>
      <c r="J120" s="121">
        <f t="shared" si="48"/>
        <v>0</v>
      </c>
      <c r="K120" s="783">
        <f t="shared" si="33"/>
        <v>0</v>
      </c>
      <c r="L120" s="784">
        <f t="shared" si="34"/>
        <v>0</v>
      </c>
      <c r="M120" s="221"/>
      <c r="N120" s="299">
        <v>60</v>
      </c>
      <c r="O120" s="299">
        <v>397.2</v>
      </c>
      <c r="P120" s="726">
        <v>1980</v>
      </c>
    </row>
    <row r="121" spans="1:16" s="754" customFormat="1" ht="15.6">
      <c r="A121" s="755" t="s">
        <v>1427</v>
      </c>
      <c r="B121" s="756" t="s">
        <v>1420</v>
      </c>
      <c r="C121" s="408">
        <v>2.5</v>
      </c>
      <c r="D121" s="370" t="s">
        <v>636</v>
      </c>
      <c r="E121" s="371" t="s">
        <v>441</v>
      </c>
      <c r="F121" s="476">
        <f>VLOOKUP($A121,'Изменение прайс-листа'!$A$2:$E$798,4,FALSE)</f>
        <v>2842</v>
      </c>
      <c r="G121" s="477">
        <f t="shared" si="46"/>
        <v>3410.4</v>
      </c>
      <c r="H121" s="403">
        <f t="shared" si="47"/>
        <v>8526</v>
      </c>
      <c r="I121" s="757"/>
      <c r="J121" s="121">
        <f t="shared" si="48"/>
        <v>0</v>
      </c>
      <c r="K121" s="783">
        <f t="shared" si="33"/>
        <v>0</v>
      </c>
      <c r="L121" s="784">
        <f t="shared" si="34"/>
        <v>0</v>
      </c>
      <c r="M121" s="221"/>
      <c r="N121" s="299">
        <v>72</v>
      </c>
      <c r="O121" s="299">
        <v>238.32</v>
      </c>
      <c r="P121" s="726">
        <v>2376</v>
      </c>
    </row>
    <row r="122" spans="1:16" s="754" customFormat="1" ht="15.6">
      <c r="A122" s="755" t="s">
        <v>1421</v>
      </c>
      <c r="B122" s="756" t="s">
        <v>1422</v>
      </c>
      <c r="C122" s="408">
        <v>15</v>
      </c>
      <c r="D122" s="370" t="s">
        <v>636</v>
      </c>
      <c r="E122" s="371" t="s">
        <v>441</v>
      </c>
      <c r="F122" s="476">
        <f>VLOOKUP($A122,'Изменение прайс-листа'!$A$2:$E$798,4,FALSE)</f>
        <v>2128</v>
      </c>
      <c r="G122" s="477">
        <f t="shared" si="46"/>
        <v>2553.6</v>
      </c>
      <c r="H122" s="403">
        <f t="shared" si="47"/>
        <v>38304</v>
      </c>
      <c r="I122" s="757"/>
      <c r="J122" s="121">
        <f t="shared" si="48"/>
        <v>0</v>
      </c>
      <c r="K122" s="783">
        <f t="shared" si="33"/>
        <v>0</v>
      </c>
      <c r="L122" s="784">
        <f t="shared" si="34"/>
        <v>0</v>
      </c>
      <c r="M122" s="221"/>
      <c r="N122" s="299">
        <v>24</v>
      </c>
      <c r="O122" s="299">
        <v>440.28</v>
      </c>
      <c r="P122" s="726">
        <v>792</v>
      </c>
    </row>
    <row r="123" spans="1:16" s="754" customFormat="1" ht="15.6">
      <c r="A123" s="755" t="s">
        <v>1433</v>
      </c>
      <c r="B123" s="756" t="s">
        <v>1422</v>
      </c>
      <c r="C123" s="408">
        <v>10</v>
      </c>
      <c r="D123" s="370" t="s">
        <v>636</v>
      </c>
      <c r="E123" s="371" t="s">
        <v>441</v>
      </c>
      <c r="F123" s="476">
        <f>VLOOKUP($A123,'Изменение прайс-листа'!$A$2:$E$798,4,FALSE)</f>
        <v>2612</v>
      </c>
      <c r="G123" s="477">
        <f t="shared" si="46"/>
        <v>3134.4</v>
      </c>
      <c r="H123" s="403">
        <f t="shared" si="47"/>
        <v>31344</v>
      </c>
      <c r="I123" s="757"/>
      <c r="J123" s="121">
        <f t="shared" si="48"/>
        <v>0</v>
      </c>
      <c r="K123" s="783">
        <f t="shared" si="33"/>
        <v>0</v>
      </c>
      <c r="L123" s="784">
        <f t="shared" si="34"/>
        <v>0</v>
      </c>
      <c r="M123" s="221"/>
      <c r="N123" s="299">
        <v>27</v>
      </c>
      <c r="O123" s="299">
        <v>330.21000000000004</v>
      </c>
      <c r="P123" s="726">
        <v>891</v>
      </c>
    </row>
    <row r="124" spans="1:16" s="754" customFormat="1" ht="15.6">
      <c r="A124" s="755" t="s">
        <v>1432</v>
      </c>
      <c r="B124" s="756" t="s">
        <v>1422</v>
      </c>
      <c r="C124" s="408">
        <v>5</v>
      </c>
      <c r="D124" s="370" t="s">
        <v>636</v>
      </c>
      <c r="E124" s="371" t="s">
        <v>441</v>
      </c>
      <c r="F124" s="476">
        <f>VLOOKUP($A124,'Изменение прайс-листа'!$A$2:$E$798,4,FALSE)</f>
        <v>2338</v>
      </c>
      <c r="G124" s="477">
        <f t="shared" si="46"/>
        <v>2805.6</v>
      </c>
      <c r="H124" s="403">
        <f t="shared" si="47"/>
        <v>14028</v>
      </c>
      <c r="I124" s="757"/>
      <c r="J124" s="121">
        <f t="shared" si="48"/>
        <v>0</v>
      </c>
      <c r="K124" s="783">
        <f t="shared" si="33"/>
        <v>0</v>
      </c>
      <c r="L124" s="784">
        <f t="shared" si="34"/>
        <v>0</v>
      </c>
      <c r="M124" s="221"/>
      <c r="N124" s="299">
        <v>60</v>
      </c>
      <c r="O124" s="299">
        <v>366.90000000000003</v>
      </c>
      <c r="P124" s="726">
        <v>1980</v>
      </c>
    </row>
    <row r="125" spans="1:16" s="754" customFormat="1" ht="15.6">
      <c r="A125" s="755" t="s">
        <v>1430</v>
      </c>
      <c r="B125" s="756" t="s">
        <v>1431</v>
      </c>
      <c r="C125" s="408">
        <v>2.5</v>
      </c>
      <c r="D125" s="370" t="s">
        <v>636</v>
      </c>
      <c r="E125" s="371" t="s">
        <v>441</v>
      </c>
      <c r="F125" s="476">
        <f>VLOOKUP($A125,'Изменение прайс-листа'!$A$2:$E$798,4,FALSE)</f>
        <v>2640</v>
      </c>
      <c r="G125" s="477">
        <f t="shared" si="46"/>
        <v>3168</v>
      </c>
      <c r="H125" s="403">
        <f t="shared" si="47"/>
        <v>7920</v>
      </c>
      <c r="I125" s="757"/>
      <c r="J125" s="121">
        <f t="shared" si="48"/>
        <v>0</v>
      </c>
      <c r="K125" s="783">
        <f t="shared" si="33"/>
        <v>0</v>
      </c>
      <c r="L125" s="784">
        <f t="shared" si="34"/>
        <v>0</v>
      </c>
      <c r="M125" s="221"/>
      <c r="N125" s="299">
        <v>72</v>
      </c>
      <c r="O125" s="299">
        <v>220.17599999999999</v>
      </c>
      <c r="P125" s="726">
        <v>2376</v>
      </c>
    </row>
    <row r="126" spans="1:16" s="754" customFormat="1" ht="15.6">
      <c r="A126" s="755" t="s">
        <v>1417</v>
      </c>
      <c r="B126" s="756" t="s">
        <v>1418</v>
      </c>
      <c r="C126" s="408">
        <v>14.5</v>
      </c>
      <c r="D126" s="370" t="s">
        <v>636</v>
      </c>
      <c r="E126" s="371" t="s">
        <v>441</v>
      </c>
      <c r="F126" s="476">
        <f>VLOOKUP($A126,'Изменение прайс-листа'!$A$2:$E$798,4,FALSE)</f>
        <v>1774</v>
      </c>
      <c r="G126" s="477">
        <f t="shared" si="46"/>
        <v>2128.7999999999997</v>
      </c>
      <c r="H126" s="403">
        <f t="shared" si="47"/>
        <v>30867.599999999995</v>
      </c>
      <c r="I126" s="757"/>
      <c r="J126" s="121">
        <f t="shared" si="48"/>
        <v>0</v>
      </c>
      <c r="K126" s="783">
        <f t="shared" si="33"/>
        <v>0</v>
      </c>
      <c r="L126" s="784">
        <f t="shared" si="34"/>
        <v>0</v>
      </c>
      <c r="M126" s="221"/>
      <c r="N126" s="299">
        <v>24</v>
      </c>
      <c r="O126" s="299">
        <v>402.28800000000001</v>
      </c>
      <c r="P126" s="726">
        <v>792</v>
      </c>
    </row>
    <row r="127" spans="1:16" s="754" customFormat="1" ht="15.6">
      <c r="A127" s="755" t="s">
        <v>1426</v>
      </c>
      <c r="B127" s="756" t="s">
        <v>1418</v>
      </c>
      <c r="C127" s="408">
        <v>9.6999999999999993</v>
      </c>
      <c r="D127" s="370" t="s">
        <v>636</v>
      </c>
      <c r="E127" s="371" t="s">
        <v>441</v>
      </c>
      <c r="F127" s="476">
        <f>VLOOKUP($A127,'Изменение прайс-листа'!$A$2:$E$798,4,FALSE)</f>
        <v>2216</v>
      </c>
      <c r="G127" s="477">
        <f t="shared" si="46"/>
        <v>2659.2</v>
      </c>
      <c r="H127" s="403">
        <f t="shared" si="47"/>
        <v>25794.239999999998</v>
      </c>
      <c r="I127" s="757"/>
      <c r="J127" s="121">
        <f t="shared" si="48"/>
        <v>0</v>
      </c>
      <c r="K127" s="783">
        <f t="shared" si="33"/>
        <v>0</v>
      </c>
      <c r="L127" s="784">
        <f t="shared" si="34"/>
        <v>0</v>
      </c>
      <c r="M127" s="221"/>
      <c r="N127" s="299">
        <v>27</v>
      </c>
      <c r="O127" s="299">
        <v>303.80400000000003</v>
      </c>
      <c r="P127" s="726">
        <v>891</v>
      </c>
    </row>
    <row r="128" spans="1:16" s="754" customFormat="1" ht="15.6">
      <c r="A128" s="755" t="s">
        <v>1425</v>
      </c>
      <c r="B128" s="756" t="s">
        <v>1418</v>
      </c>
      <c r="C128" s="408">
        <v>4.8499999999999996</v>
      </c>
      <c r="D128" s="370" t="s">
        <v>636</v>
      </c>
      <c r="E128" s="371" t="s">
        <v>441</v>
      </c>
      <c r="F128" s="476">
        <f>VLOOKUP($A128,'Изменение прайс-листа'!$A$2:$E$798,4,FALSE)</f>
        <v>2022</v>
      </c>
      <c r="G128" s="477">
        <f t="shared" si="46"/>
        <v>2426.4</v>
      </c>
      <c r="H128" s="403">
        <f t="shared" si="47"/>
        <v>11768.039999999999</v>
      </c>
      <c r="I128" s="757"/>
      <c r="J128" s="121">
        <f t="shared" si="48"/>
        <v>0</v>
      </c>
      <c r="K128" s="783">
        <f t="shared" si="33"/>
        <v>0</v>
      </c>
      <c r="L128" s="784">
        <f t="shared" si="34"/>
        <v>0</v>
      </c>
      <c r="M128" s="221"/>
      <c r="N128" s="299">
        <v>60</v>
      </c>
      <c r="O128" s="299">
        <v>337.56</v>
      </c>
      <c r="P128" s="726">
        <v>1980.0000000000002</v>
      </c>
    </row>
    <row r="129" spans="1:16" s="754" customFormat="1" ht="15.6">
      <c r="A129" s="755" t="s">
        <v>1423</v>
      </c>
      <c r="B129" s="756" t="s">
        <v>1424</v>
      </c>
      <c r="C129" s="408">
        <v>2.4</v>
      </c>
      <c r="D129" s="370" t="s">
        <v>636</v>
      </c>
      <c r="E129" s="371" t="s">
        <v>441</v>
      </c>
      <c r="F129" s="476">
        <f>VLOOKUP($A129,'Изменение прайс-листа'!$A$2:$E$798,4,FALSE)</f>
        <v>2540</v>
      </c>
      <c r="G129" s="477">
        <f t="shared" si="46"/>
        <v>3048</v>
      </c>
      <c r="H129" s="403">
        <f t="shared" si="47"/>
        <v>7315.2</v>
      </c>
      <c r="I129" s="757"/>
      <c r="J129" s="121">
        <f t="shared" si="48"/>
        <v>0</v>
      </c>
      <c r="K129" s="783">
        <f t="shared" si="33"/>
        <v>0</v>
      </c>
      <c r="L129" s="784">
        <f t="shared" si="34"/>
        <v>0</v>
      </c>
      <c r="M129" s="221"/>
      <c r="N129" s="299">
        <v>72</v>
      </c>
      <c r="O129" s="299">
        <v>200.44799999999998</v>
      </c>
      <c r="P129" s="726">
        <v>2376</v>
      </c>
    </row>
    <row r="130" spans="1:16" s="754" customFormat="1" ht="15.6">
      <c r="A130" s="755" t="s">
        <v>1436</v>
      </c>
      <c r="B130" s="756" t="s">
        <v>1437</v>
      </c>
      <c r="C130" s="408">
        <v>15</v>
      </c>
      <c r="D130" s="370" t="s">
        <v>447</v>
      </c>
      <c r="E130" s="371" t="s">
        <v>441</v>
      </c>
      <c r="F130" s="476">
        <f>VLOOKUP($A130,'Изменение прайс-листа'!$A$2:$E$798,4,FALSE)</f>
        <v>2142</v>
      </c>
      <c r="G130" s="478">
        <f t="shared" si="46"/>
        <v>2570.4</v>
      </c>
      <c r="H130" s="404">
        <f t="shared" si="47"/>
        <v>38556</v>
      </c>
      <c r="I130" s="765"/>
      <c r="J130" s="121">
        <f t="shared" si="48"/>
        <v>0</v>
      </c>
      <c r="K130" s="783">
        <f t="shared" si="33"/>
        <v>0</v>
      </c>
      <c r="L130" s="784">
        <f t="shared" si="34"/>
        <v>0</v>
      </c>
      <c r="M130" s="221" t="s">
        <v>1034</v>
      </c>
      <c r="N130" s="299">
        <v>24</v>
      </c>
      <c r="O130" s="299">
        <v>375.84000000000003</v>
      </c>
      <c r="P130" s="726">
        <v>792</v>
      </c>
    </row>
    <row r="131" spans="1:16" s="754" customFormat="1" ht="15.6">
      <c r="A131" s="755" t="s">
        <v>1434</v>
      </c>
      <c r="B131" s="756" t="s">
        <v>1435</v>
      </c>
      <c r="C131" s="408">
        <v>15</v>
      </c>
      <c r="D131" s="370" t="s">
        <v>447</v>
      </c>
      <c r="E131" s="371" t="s">
        <v>441</v>
      </c>
      <c r="F131" s="476">
        <f>VLOOKUP($A131,'Изменение прайс-листа'!$A$2:$E$798,4,FALSE)</f>
        <v>2068</v>
      </c>
      <c r="G131" s="478">
        <f t="shared" ref="G131:G151" si="49">F131*1.2</f>
        <v>2481.6</v>
      </c>
      <c r="H131" s="404">
        <f t="shared" ref="H131:H151" si="50">G131*C131</f>
        <v>37224</v>
      </c>
      <c r="I131" s="765"/>
      <c r="J131" s="121">
        <f t="shared" si="37"/>
        <v>0</v>
      </c>
      <c r="K131" s="783">
        <f t="shared" si="33"/>
        <v>0</v>
      </c>
      <c r="L131" s="784">
        <f t="shared" si="34"/>
        <v>0</v>
      </c>
      <c r="M131" s="221" t="s">
        <v>1034</v>
      </c>
      <c r="N131" s="299">
        <v>24</v>
      </c>
      <c r="O131" s="299">
        <v>375.84000000000003</v>
      </c>
      <c r="P131" s="726">
        <v>792</v>
      </c>
    </row>
    <row r="132" spans="1:16" s="754" customFormat="1" ht="15.6">
      <c r="A132" s="755" t="s">
        <v>1438</v>
      </c>
      <c r="B132" s="756" t="s">
        <v>1439</v>
      </c>
      <c r="C132" s="408">
        <v>14.6</v>
      </c>
      <c r="D132" s="370" t="s">
        <v>447</v>
      </c>
      <c r="E132" s="371" t="s">
        <v>441</v>
      </c>
      <c r="F132" s="476">
        <f>VLOOKUP($A132,'Изменение прайс-листа'!$A$2:$E$798,4,FALSE)</f>
        <v>2350</v>
      </c>
      <c r="G132" s="478">
        <f t="shared" si="49"/>
        <v>2820</v>
      </c>
      <c r="H132" s="404">
        <f t="shared" si="50"/>
        <v>41172</v>
      </c>
      <c r="I132" s="765"/>
      <c r="J132" s="121">
        <f t="shared" si="37"/>
        <v>0</v>
      </c>
      <c r="K132" s="783">
        <f t="shared" si="33"/>
        <v>0</v>
      </c>
      <c r="L132" s="784">
        <f t="shared" si="34"/>
        <v>0</v>
      </c>
      <c r="M132" s="221" t="s">
        <v>1034</v>
      </c>
      <c r="N132" s="299">
        <v>24</v>
      </c>
      <c r="O132" s="299">
        <v>366.16800000000001</v>
      </c>
      <c r="P132" s="726">
        <v>792</v>
      </c>
    </row>
    <row r="133" spans="1:16" s="754" customFormat="1" ht="15.6">
      <c r="A133" s="755" t="s">
        <v>1440</v>
      </c>
      <c r="B133" s="756" t="s">
        <v>1441</v>
      </c>
      <c r="C133" s="408">
        <v>1.5</v>
      </c>
      <c r="D133" s="370" t="s">
        <v>447</v>
      </c>
      <c r="E133" s="371" t="s">
        <v>456</v>
      </c>
      <c r="F133" s="476">
        <f>VLOOKUP($A133,'Изменение прайс-листа'!$A$2:$E$798,4,FALSE)</f>
        <v>7750</v>
      </c>
      <c r="G133" s="478">
        <f t="shared" si="49"/>
        <v>9300</v>
      </c>
      <c r="H133" s="404">
        <f t="shared" si="50"/>
        <v>13950</v>
      </c>
      <c r="I133" s="765"/>
      <c r="J133" s="121">
        <f t="shared" si="37"/>
        <v>0</v>
      </c>
      <c r="K133" s="783">
        <f t="shared" si="33"/>
        <v>0</v>
      </c>
      <c r="L133" s="784">
        <f t="shared" si="34"/>
        <v>0</v>
      </c>
      <c r="M133" s="221" t="s">
        <v>1034</v>
      </c>
      <c r="N133" s="299">
        <v>180</v>
      </c>
      <c r="O133" s="299">
        <v>313.2</v>
      </c>
      <c r="P133" s="726">
        <v>5940</v>
      </c>
    </row>
    <row r="134" spans="1:16" s="754" customFormat="1" ht="15.6">
      <c r="A134" s="755" t="s">
        <v>1442</v>
      </c>
      <c r="B134" s="756" t="s">
        <v>1443</v>
      </c>
      <c r="C134" s="408">
        <v>20</v>
      </c>
      <c r="D134" s="370" t="s">
        <v>447</v>
      </c>
      <c r="E134" s="371" t="s">
        <v>441</v>
      </c>
      <c r="F134" s="476">
        <f>VLOOKUP($A134,'Изменение прайс-листа'!$A$2:$E$798,4,FALSE)</f>
        <v>802</v>
      </c>
      <c r="G134" s="477">
        <f t="shared" si="49"/>
        <v>962.4</v>
      </c>
      <c r="H134" s="403">
        <f t="shared" si="50"/>
        <v>19248</v>
      </c>
      <c r="I134" s="757"/>
      <c r="J134" s="121">
        <f t="shared" si="37"/>
        <v>0</v>
      </c>
      <c r="K134" s="783">
        <f t="shared" si="33"/>
        <v>0</v>
      </c>
      <c r="L134" s="784">
        <f t="shared" si="34"/>
        <v>0</v>
      </c>
      <c r="M134" s="221"/>
      <c r="N134" s="299">
        <v>24</v>
      </c>
      <c r="O134" s="299">
        <v>495.84000000000003</v>
      </c>
      <c r="P134" s="726">
        <v>792</v>
      </c>
    </row>
    <row r="135" spans="1:16" s="754" customFormat="1" ht="15.6">
      <c r="A135" s="755" t="s">
        <v>1354</v>
      </c>
      <c r="B135" s="756" t="s">
        <v>1355</v>
      </c>
      <c r="C135" s="408">
        <v>2.5</v>
      </c>
      <c r="D135" s="370" t="s">
        <v>636</v>
      </c>
      <c r="E135" s="371" t="s">
        <v>456</v>
      </c>
      <c r="F135" s="476">
        <f>VLOOKUP($A135,'Изменение прайс-листа'!$A$2:$E$798,4,FALSE)</f>
        <v>2710</v>
      </c>
      <c r="G135" s="477">
        <f>F135*1.2</f>
        <v>3252</v>
      </c>
      <c r="H135" s="403">
        <f>G135*C135</f>
        <v>8130</v>
      </c>
      <c r="I135" s="757"/>
      <c r="J135" s="121">
        <f>I135*H135</f>
        <v>0</v>
      </c>
      <c r="K135" s="783">
        <f t="shared" si="33"/>
        <v>0</v>
      </c>
      <c r="L135" s="784">
        <f t="shared" si="34"/>
        <v>0</v>
      </c>
      <c r="M135" s="221"/>
      <c r="N135" s="299">
        <v>160</v>
      </c>
      <c r="O135" s="299">
        <v>454.08000000000004</v>
      </c>
      <c r="P135" s="726">
        <v>5280</v>
      </c>
    </row>
    <row r="136" spans="1:16" s="754" customFormat="1" ht="15.6">
      <c r="A136" s="755" t="s">
        <v>1444</v>
      </c>
      <c r="B136" s="756" t="s">
        <v>1445</v>
      </c>
      <c r="C136" s="408">
        <v>10</v>
      </c>
      <c r="D136" s="370" t="s">
        <v>447</v>
      </c>
      <c r="E136" s="371" t="s">
        <v>441</v>
      </c>
      <c r="F136" s="476">
        <f>VLOOKUP($A136,'Изменение прайс-листа'!$A$2:$E$798,4,FALSE)</f>
        <v>2228</v>
      </c>
      <c r="G136" s="477">
        <f t="shared" si="49"/>
        <v>2673.6</v>
      </c>
      <c r="H136" s="403">
        <f t="shared" si="50"/>
        <v>26736</v>
      </c>
      <c r="I136" s="757"/>
      <c r="J136" s="121">
        <f t="shared" ref="J136:J153" si="51">I136*H136</f>
        <v>0</v>
      </c>
      <c r="K136" s="783">
        <f t="shared" si="33"/>
        <v>0</v>
      </c>
      <c r="L136" s="784">
        <f t="shared" si="34"/>
        <v>0</v>
      </c>
      <c r="M136" s="221"/>
      <c r="N136" s="299">
        <v>40</v>
      </c>
      <c r="O136" s="299">
        <v>418.8</v>
      </c>
      <c r="P136" s="726">
        <v>1320</v>
      </c>
    </row>
    <row r="137" spans="1:16" s="754" customFormat="1" ht="15.6">
      <c r="A137" s="755" t="s">
        <v>1446</v>
      </c>
      <c r="B137" s="756" t="s">
        <v>1447</v>
      </c>
      <c r="C137" s="408">
        <v>10</v>
      </c>
      <c r="D137" s="370" t="s">
        <v>447</v>
      </c>
      <c r="E137" s="371" t="s">
        <v>441</v>
      </c>
      <c r="F137" s="476">
        <f>VLOOKUP($A137,'Изменение прайс-листа'!$A$2:$E$798,4,FALSE)</f>
        <v>2176</v>
      </c>
      <c r="G137" s="477">
        <f t="shared" si="49"/>
        <v>2611.1999999999998</v>
      </c>
      <c r="H137" s="403">
        <f t="shared" si="50"/>
        <v>26112</v>
      </c>
      <c r="I137" s="757"/>
      <c r="J137" s="121">
        <f t="shared" si="51"/>
        <v>0</v>
      </c>
      <c r="K137" s="783">
        <f t="shared" si="33"/>
        <v>0</v>
      </c>
      <c r="L137" s="784">
        <f t="shared" si="34"/>
        <v>0</v>
      </c>
      <c r="M137" s="221"/>
      <c r="N137" s="299">
        <v>40</v>
      </c>
      <c r="O137" s="299">
        <v>418.8</v>
      </c>
      <c r="P137" s="726">
        <v>1320</v>
      </c>
    </row>
    <row r="138" spans="1:16" s="754" customFormat="1" ht="15.6">
      <c r="A138" s="755" t="s">
        <v>1448</v>
      </c>
      <c r="B138" s="756" t="s">
        <v>1449</v>
      </c>
      <c r="C138" s="408">
        <v>2</v>
      </c>
      <c r="D138" s="370" t="s">
        <v>447</v>
      </c>
      <c r="E138" s="371" t="s">
        <v>456</v>
      </c>
      <c r="F138" s="476">
        <f>VLOOKUP($A138,'Изменение прайс-листа'!$A$2:$E$798,4,FALSE)</f>
        <v>4694</v>
      </c>
      <c r="G138" s="477">
        <f t="shared" si="49"/>
        <v>5632.8</v>
      </c>
      <c r="H138" s="403">
        <f t="shared" si="50"/>
        <v>11265.6</v>
      </c>
      <c r="I138" s="757"/>
      <c r="J138" s="121">
        <f t="shared" si="51"/>
        <v>0</v>
      </c>
      <c r="K138" s="783">
        <f t="shared" si="33"/>
        <v>0</v>
      </c>
      <c r="L138" s="784">
        <f t="shared" si="34"/>
        <v>0</v>
      </c>
      <c r="M138" s="221"/>
      <c r="N138" s="299">
        <v>120</v>
      </c>
      <c r="O138" s="299">
        <v>268.8</v>
      </c>
      <c r="P138" s="726">
        <v>3960</v>
      </c>
    </row>
    <row r="139" spans="1:16" s="754" customFormat="1" ht="15.6">
      <c r="A139" s="755" t="s">
        <v>1451</v>
      </c>
      <c r="B139" s="756" t="s">
        <v>1452</v>
      </c>
      <c r="C139" s="408">
        <v>9.6999999999999993</v>
      </c>
      <c r="D139" s="370" t="s">
        <v>447</v>
      </c>
      <c r="E139" s="371" t="s">
        <v>441</v>
      </c>
      <c r="F139" s="476">
        <f>VLOOKUP($A139,'Изменение прайс-листа'!$A$2:$E$798,4,FALSE)</f>
        <v>2094</v>
      </c>
      <c r="G139" s="477">
        <f>F139*1.2</f>
        <v>2512.7999999999997</v>
      </c>
      <c r="H139" s="403">
        <f>G139*C139</f>
        <v>24374.159999999996</v>
      </c>
      <c r="I139" s="757"/>
      <c r="J139" s="121">
        <f>I139*H139</f>
        <v>0</v>
      </c>
      <c r="K139" s="783">
        <f t="shared" si="33"/>
        <v>0</v>
      </c>
      <c r="L139" s="784">
        <f t="shared" si="34"/>
        <v>0</v>
      </c>
      <c r="M139" s="221"/>
      <c r="N139" s="299">
        <v>40</v>
      </c>
      <c r="O139" s="299">
        <v>407</v>
      </c>
      <c r="P139" s="726">
        <v>1320</v>
      </c>
    </row>
    <row r="140" spans="1:16" s="754" customFormat="1" ht="15.6">
      <c r="A140" s="755" t="s">
        <v>1450</v>
      </c>
      <c r="B140" s="756" t="s">
        <v>1449</v>
      </c>
      <c r="C140" s="408">
        <v>5</v>
      </c>
      <c r="D140" s="370" t="s">
        <v>447</v>
      </c>
      <c r="E140" s="371" t="s">
        <v>456</v>
      </c>
      <c r="F140" s="476">
        <f>VLOOKUP($A140,'Изменение прайс-листа'!$A$2:$E$798,4,FALSE)</f>
        <v>4504</v>
      </c>
      <c r="G140" s="477">
        <f t="shared" si="49"/>
        <v>5404.8</v>
      </c>
      <c r="H140" s="403">
        <f t="shared" si="50"/>
        <v>27024</v>
      </c>
      <c r="I140" s="757"/>
      <c r="J140" s="121">
        <f t="shared" si="51"/>
        <v>0</v>
      </c>
      <c r="K140" s="783">
        <f t="shared" si="33"/>
        <v>0</v>
      </c>
      <c r="L140" s="784">
        <f t="shared" si="34"/>
        <v>0</v>
      </c>
      <c r="M140" s="221"/>
      <c r="N140" s="299">
        <v>60</v>
      </c>
      <c r="O140" s="299">
        <v>325.79999999999995</v>
      </c>
      <c r="P140" s="726">
        <v>1980</v>
      </c>
    </row>
    <row r="141" spans="1:16" s="754" customFormat="1" ht="15.6">
      <c r="A141" s="755" t="s">
        <v>1596</v>
      </c>
      <c r="B141" s="756" t="s">
        <v>1595</v>
      </c>
      <c r="C141" s="408">
        <v>12.5</v>
      </c>
      <c r="D141" s="370" t="s">
        <v>447</v>
      </c>
      <c r="E141" s="371" t="s">
        <v>441</v>
      </c>
      <c r="F141" s="476">
        <f>VLOOKUP($A141,'Изменение прайс-листа'!$A$2:$E$798,4,FALSE)</f>
        <v>2870</v>
      </c>
      <c r="G141" s="477">
        <f t="shared" si="49"/>
        <v>3444</v>
      </c>
      <c r="H141" s="403">
        <f t="shared" si="50"/>
        <v>43050</v>
      </c>
      <c r="I141" s="757"/>
      <c r="J141" s="121">
        <f t="shared" si="51"/>
        <v>0</v>
      </c>
      <c r="K141" s="783">
        <f t="shared" si="33"/>
        <v>0</v>
      </c>
      <c r="L141" s="784">
        <f t="shared" si="34"/>
        <v>0</v>
      </c>
      <c r="M141" s="221"/>
      <c r="N141" s="299">
        <v>28</v>
      </c>
      <c r="O141" s="299">
        <v>368.56400000000002</v>
      </c>
      <c r="P141" s="726">
        <v>924</v>
      </c>
    </row>
    <row r="142" spans="1:16" s="754" customFormat="1" ht="15.6">
      <c r="A142" s="755" t="s">
        <v>1592</v>
      </c>
      <c r="B142" s="756" t="s">
        <v>1588</v>
      </c>
      <c r="C142" s="408">
        <v>12.5</v>
      </c>
      <c r="D142" s="370" t="s">
        <v>447</v>
      </c>
      <c r="E142" s="371" t="s">
        <v>441</v>
      </c>
      <c r="F142" s="476">
        <f>VLOOKUP($A142,'Изменение прайс-листа'!$A$2:$E$798,4,FALSE)</f>
        <v>3014</v>
      </c>
      <c r="G142" s="477">
        <f t="shared" si="49"/>
        <v>3616.7999999999997</v>
      </c>
      <c r="H142" s="403">
        <f t="shared" si="50"/>
        <v>45210</v>
      </c>
      <c r="I142" s="757"/>
      <c r="J142" s="121">
        <f t="shared" si="51"/>
        <v>0</v>
      </c>
      <c r="K142" s="783">
        <f t="shared" ref="K142:K153" si="52">ROUNDUP(O142/N142*I142,0)</f>
        <v>0</v>
      </c>
      <c r="L142" s="784">
        <f t="shared" ref="L142:L153" si="53">I142/N142</f>
        <v>0</v>
      </c>
      <c r="M142" s="221"/>
      <c r="N142" s="299">
        <v>28</v>
      </c>
      <c r="O142" s="299">
        <v>368.56400000000002</v>
      </c>
      <c r="P142" s="726">
        <v>924</v>
      </c>
    </row>
    <row r="143" spans="1:16" s="754" customFormat="1" ht="15.6">
      <c r="A143" s="755" t="s">
        <v>1593</v>
      </c>
      <c r="B143" s="756" t="s">
        <v>1589</v>
      </c>
      <c r="C143" s="408">
        <v>12.5</v>
      </c>
      <c r="D143" s="370" t="s">
        <v>447</v>
      </c>
      <c r="E143" s="371" t="s">
        <v>441</v>
      </c>
      <c r="F143" s="476">
        <f>VLOOKUP($A143,'Изменение прайс-листа'!$A$2:$E$798,4,FALSE)</f>
        <v>2910</v>
      </c>
      <c r="G143" s="477">
        <f t="shared" si="49"/>
        <v>3492</v>
      </c>
      <c r="H143" s="403">
        <f t="shared" si="50"/>
        <v>43650</v>
      </c>
      <c r="I143" s="757"/>
      <c r="J143" s="121">
        <f t="shared" si="51"/>
        <v>0</v>
      </c>
      <c r="K143" s="783">
        <f t="shared" si="52"/>
        <v>0</v>
      </c>
      <c r="L143" s="784">
        <f t="shared" si="53"/>
        <v>0</v>
      </c>
      <c r="M143" s="221"/>
      <c r="N143" s="299">
        <v>28</v>
      </c>
      <c r="O143" s="299">
        <v>368.56400000000002</v>
      </c>
      <c r="P143" s="726">
        <v>924</v>
      </c>
    </row>
    <row r="144" spans="1:16" s="754" customFormat="1" ht="15.6">
      <c r="A144" s="755" t="s">
        <v>1594</v>
      </c>
      <c r="B144" s="756" t="s">
        <v>1590</v>
      </c>
      <c r="C144" s="408">
        <v>12.1</v>
      </c>
      <c r="D144" s="370" t="s">
        <v>447</v>
      </c>
      <c r="E144" s="371" t="s">
        <v>441</v>
      </c>
      <c r="F144" s="476">
        <f>VLOOKUP($A144,'Изменение прайс-листа'!$A$2:$E$798,4,FALSE)</f>
        <v>2840</v>
      </c>
      <c r="G144" s="477">
        <f t="shared" si="49"/>
        <v>3408</v>
      </c>
      <c r="H144" s="403">
        <f t="shared" si="50"/>
        <v>41236.799999999996</v>
      </c>
      <c r="I144" s="757"/>
      <c r="J144" s="121">
        <f t="shared" si="51"/>
        <v>0</v>
      </c>
      <c r="K144" s="783">
        <f t="shared" si="52"/>
        <v>0</v>
      </c>
      <c r="L144" s="784">
        <f t="shared" si="53"/>
        <v>0</v>
      </c>
      <c r="M144" s="221"/>
      <c r="N144" s="299">
        <v>28</v>
      </c>
      <c r="O144" s="299">
        <v>357.36399999999998</v>
      </c>
      <c r="P144" s="726">
        <v>924</v>
      </c>
    </row>
    <row r="145" spans="1:16" s="754" customFormat="1" ht="15.6">
      <c r="A145" s="782" t="s">
        <v>1597</v>
      </c>
      <c r="B145" s="756" t="s">
        <v>1591</v>
      </c>
      <c r="C145" s="408">
        <v>5</v>
      </c>
      <c r="D145" s="370" t="s">
        <v>447</v>
      </c>
      <c r="E145" s="371" t="s">
        <v>441</v>
      </c>
      <c r="F145" s="781">
        <f>VLOOKUP($A145,'Изменение прайс-листа'!$A$2:$E$798,4,FALSE)</f>
        <v>5674</v>
      </c>
      <c r="G145" s="477">
        <f t="shared" si="49"/>
        <v>6808.8</v>
      </c>
      <c r="H145" s="403">
        <f t="shared" si="50"/>
        <v>34044</v>
      </c>
      <c r="I145" s="757"/>
      <c r="J145" s="121">
        <f t="shared" si="51"/>
        <v>0</v>
      </c>
      <c r="K145" s="783">
        <f t="shared" si="52"/>
        <v>0</v>
      </c>
      <c r="L145" s="784">
        <f t="shared" si="53"/>
        <v>0</v>
      </c>
      <c r="M145" s="221"/>
      <c r="N145" s="299">
        <v>60</v>
      </c>
      <c r="O145" s="299">
        <v>328.2</v>
      </c>
      <c r="P145" s="726">
        <v>1980</v>
      </c>
    </row>
    <row r="146" spans="1:16" s="754" customFormat="1" ht="15.6">
      <c r="A146" s="763" t="s">
        <v>1453</v>
      </c>
      <c r="B146" s="756" t="s">
        <v>1454</v>
      </c>
      <c r="C146" s="408">
        <v>10</v>
      </c>
      <c r="D146" s="370" t="s">
        <v>636</v>
      </c>
      <c r="E146" s="371" t="s">
        <v>441</v>
      </c>
      <c r="F146" s="476">
        <f>VLOOKUP($A146,'Изменение прайс-листа'!$A$2:$E$798,4,FALSE)</f>
        <v>2326</v>
      </c>
      <c r="G146" s="477">
        <f t="shared" si="49"/>
        <v>2791.2</v>
      </c>
      <c r="H146" s="403">
        <f t="shared" si="50"/>
        <v>27912</v>
      </c>
      <c r="I146" s="757"/>
      <c r="J146" s="121">
        <f t="shared" si="51"/>
        <v>0</v>
      </c>
      <c r="K146" s="783">
        <f t="shared" si="52"/>
        <v>0</v>
      </c>
      <c r="L146" s="784">
        <f t="shared" si="53"/>
        <v>0</v>
      </c>
      <c r="M146" s="221"/>
      <c r="N146" s="299">
        <v>27</v>
      </c>
      <c r="O146" s="299">
        <v>352.08</v>
      </c>
      <c r="P146" s="726">
        <v>891</v>
      </c>
    </row>
    <row r="147" spans="1:16" s="754" customFormat="1" ht="15.6">
      <c r="A147" s="763" t="s">
        <v>1455</v>
      </c>
      <c r="B147" s="756" t="s">
        <v>1456</v>
      </c>
      <c r="C147" s="408">
        <v>10</v>
      </c>
      <c r="D147" s="370" t="s">
        <v>636</v>
      </c>
      <c r="E147" s="371" t="s">
        <v>441</v>
      </c>
      <c r="F147" s="476">
        <f>VLOOKUP($A147,'Изменение прайс-листа'!$A$2:$E$798,4,FALSE)</f>
        <v>2302</v>
      </c>
      <c r="G147" s="477">
        <f t="shared" si="49"/>
        <v>2762.4</v>
      </c>
      <c r="H147" s="403">
        <f t="shared" si="50"/>
        <v>27624</v>
      </c>
      <c r="I147" s="757"/>
      <c r="J147" s="121">
        <f t="shared" si="51"/>
        <v>0</v>
      </c>
      <c r="K147" s="783">
        <f t="shared" si="52"/>
        <v>0</v>
      </c>
      <c r="L147" s="784">
        <f t="shared" si="53"/>
        <v>0</v>
      </c>
      <c r="M147" s="221"/>
      <c r="N147" s="299">
        <v>27</v>
      </c>
      <c r="O147" s="299">
        <v>344.52</v>
      </c>
      <c r="P147" s="726">
        <v>891</v>
      </c>
    </row>
    <row r="148" spans="1:16" s="754" customFormat="1" ht="15.6">
      <c r="A148" s="763" t="s">
        <v>1457</v>
      </c>
      <c r="B148" s="756" t="s">
        <v>1458</v>
      </c>
      <c r="C148" s="408">
        <v>9.6999999999999993</v>
      </c>
      <c r="D148" s="370" t="s">
        <v>636</v>
      </c>
      <c r="E148" s="371" t="s">
        <v>441</v>
      </c>
      <c r="F148" s="476">
        <f>VLOOKUP($A148,'Изменение прайс-листа'!$A$2:$E$798,4,FALSE)</f>
        <v>2296</v>
      </c>
      <c r="G148" s="477">
        <f t="shared" si="49"/>
        <v>2755.2</v>
      </c>
      <c r="H148" s="403">
        <f t="shared" si="50"/>
        <v>26725.439999999995</v>
      </c>
      <c r="I148" s="757"/>
      <c r="J148" s="121">
        <f t="shared" si="51"/>
        <v>0</v>
      </c>
      <c r="K148" s="783">
        <f t="shared" si="52"/>
        <v>0</v>
      </c>
      <c r="L148" s="784">
        <f t="shared" si="53"/>
        <v>0</v>
      </c>
      <c r="M148" s="221"/>
      <c r="N148" s="299">
        <v>27</v>
      </c>
      <c r="O148" s="299">
        <v>329.48099999999999</v>
      </c>
      <c r="P148" s="726">
        <v>891</v>
      </c>
    </row>
    <row r="149" spans="1:16" s="754" customFormat="1" ht="15.6">
      <c r="A149" s="763" t="s">
        <v>1459</v>
      </c>
      <c r="B149" s="756" t="s">
        <v>1454</v>
      </c>
      <c r="C149" s="408">
        <v>5</v>
      </c>
      <c r="D149" s="370" t="s">
        <v>636</v>
      </c>
      <c r="E149" s="371" t="s">
        <v>441</v>
      </c>
      <c r="F149" s="476">
        <f>VLOOKUP($A149,'Изменение прайс-листа'!$A$2:$E$798,4,FALSE)</f>
        <v>2422</v>
      </c>
      <c r="G149" s="477">
        <f t="shared" si="49"/>
        <v>2906.4</v>
      </c>
      <c r="H149" s="403">
        <f t="shared" si="50"/>
        <v>14532</v>
      </c>
      <c r="I149" s="757"/>
      <c r="J149" s="121">
        <f t="shared" si="51"/>
        <v>0</v>
      </c>
      <c r="K149" s="783">
        <f t="shared" si="52"/>
        <v>0</v>
      </c>
      <c r="L149" s="784">
        <f t="shared" si="53"/>
        <v>0</v>
      </c>
      <c r="M149" s="221"/>
      <c r="N149" s="299">
        <v>60</v>
      </c>
      <c r="O149" s="299">
        <v>392.7</v>
      </c>
      <c r="P149" s="726">
        <v>1980</v>
      </c>
    </row>
    <row r="150" spans="1:16" s="754" customFormat="1" ht="15.6">
      <c r="A150" s="763" t="s">
        <v>1460</v>
      </c>
      <c r="B150" s="756" t="s">
        <v>1456</v>
      </c>
      <c r="C150" s="408">
        <v>5</v>
      </c>
      <c r="D150" s="370" t="s">
        <v>636</v>
      </c>
      <c r="E150" s="371" t="s">
        <v>441</v>
      </c>
      <c r="F150" s="476">
        <f>VLOOKUP($A150,'Изменение прайс-листа'!$A$2:$E$798,4,FALSE)</f>
        <v>2400</v>
      </c>
      <c r="G150" s="477">
        <f t="shared" si="49"/>
        <v>2880</v>
      </c>
      <c r="H150" s="403">
        <f t="shared" si="50"/>
        <v>14400</v>
      </c>
      <c r="I150" s="757"/>
      <c r="J150" s="121">
        <f t="shared" si="51"/>
        <v>0</v>
      </c>
      <c r="K150" s="783">
        <f t="shared" si="52"/>
        <v>0</v>
      </c>
      <c r="L150" s="784">
        <f t="shared" si="53"/>
        <v>0</v>
      </c>
      <c r="M150" s="221"/>
      <c r="N150" s="299">
        <v>60</v>
      </c>
      <c r="O150" s="299">
        <v>392.7</v>
      </c>
      <c r="P150" s="726">
        <v>1980</v>
      </c>
    </row>
    <row r="151" spans="1:16" s="754" customFormat="1" ht="15.6">
      <c r="A151" s="763" t="s">
        <v>1461</v>
      </c>
      <c r="B151" s="756" t="s">
        <v>1458</v>
      </c>
      <c r="C151" s="408">
        <v>4.8499999999999996</v>
      </c>
      <c r="D151" s="370" t="s">
        <v>636</v>
      </c>
      <c r="E151" s="371" t="s">
        <v>441</v>
      </c>
      <c r="F151" s="476">
        <f>VLOOKUP($A151,'Изменение прайс-листа'!$A$2:$E$798,4,FALSE)</f>
        <v>2396</v>
      </c>
      <c r="G151" s="477">
        <f t="shared" si="49"/>
        <v>2875.2</v>
      </c>
      <c r="H151" s="403">
        <f t="shared" si="50"/>
        <v>13944.719999999998</v>
      </c>
      <c r="I151" s="757"/>
      <c r="J151" s="121">
        <f t="shared" si="51"/>
        <v>0</v>
      </c>
      <c r="K151" s="783">
        <f t="shared" si="52"/>
        <v>0</v>
      </c>
      <c r="L151" s="784">
        <f t="shared" si="53"/>
        <v>0</v>
      </c>
      <c r="M151" s="221"/>
      <c r="N151" s="299">
        <v>60</v>
      </c>
      <c r="O151" s="299">
        <v>380.94</v>
      </c>
      <c r="P151" s="726">
        <v>1980</v>
      </c>
    </row>
    <row r="152" spans="1:16" s="754" customFormat="1" ht="15.6">
      <c r="A152" s="763" t="s">
        <v>981</v>
      </c>
      <c r="B152" s="756" t="s">
        <v>1462</v>
      </c>
      <c r="C152" s="408">
        <v>5</v>
      </c>
      <c r="D152" s="370" t="s">
        <v>636</v>
      </c>
      <c r="E152" s="371" t="s">
        <v>441</v>
      </c>
      <c r="F152" s="476">
        <f>VLOOKUP($A152,'Изменение прайс-листа'!$A$2:$E$798,4,FALSE)</f>
        <v>5630</v>
      </c>
      <c r="G152" s="477">
        <f>F152*1.2</f>
        <v>6756</v>
      </c>
      <c r="H152" s="403">
        <f>G152*C152</f>
        <v>33780</v>
      </c>
      <c r="I152" s="757"/>
      <c r="J152" s="121">
        <f t="shared" si="51"/>
        <v>0</v>
      </c>
      <c r="K152" s="783">
        <f t="shared" si="52"/>
        <v>0</v>
      </c>
      <c r="L152" s="784">
        <f t="shared" si="53"/>
        <v>0</v>
      </c>
      <c r="M152" s="221"/>
      <c r="N152" s="299">
        <v>60</v>
      </c>
      <c r="O152" s="299">
        <v>408.29999999999995</v>
      </c>
      <c r="P152" s="726">
        <v>1980</v>
      </c>
    </row>
    <row r="153" spans="1:16" s="754" customFormat="1" ht="16.2" thickBot="1">
      <c r="A153" s="766" t="s">
        <v>977</v>
      </c>
      <c r="B153" s="767" t="s">
        <v>1463</v>
      </c>
      <c r="C153" s="727">
        <v>5</v>
      </c>
      <c r="D153" s="728" t="s">
        <v>636</v>
      </c>
      <c r="E153" s="729" t="s">
        <v>441</v>
      </c>
      <c r="F153" s="730">
        <f>VLOOKUP($A153,'Изменение прайс-листа'!$A$2:$E$798,4,FALSE)</f>
        <v>3438</v>
      </c>
      <c r="G153" s="731">
        <f>F153*1.2</f>
        <v>4125.5999999999995</v>
      </c>
      <c r="H153" s="732">
        <f>G153*C153</f>
        <v>20627.999999999996</v>
      </c>
      <c r="I153" s="768"/>
      <c r="J153" s="733">
        <f t="shared" si="51"/>
        <v>0</v>
      </c>
      <c r="K153" s="1059">
        <f t="shared" si="52"/>
        <v>0</v>
      </c>
      <c r="L153" s="1060">
        <f t="shared" si="53"/>
        <v>0</v>
      </c>
      <c r="M153" s="769"/>
      <c r="N153" s="734">
        <v>60</v>
      </c>
      <c r="O153" s="734">
        <v>408.29999999999995</v>
      </c>
      <c r="P153" s="735">
        <v>1980</v>
      </c>
    </row>
  </sheetData>
  <autoFilter ref="A3:P153" xr:uid="{00000000-0009-0000-0000-000004000000}"/>
  <mergeCells count="15">
    <mergeCell ref="M2:M3"/>
    <mergeCell ref="H2:H3"/>
    <mergeCell ref="I2:I3"/>
    <mergeCell ref="A1:P1"/>
    <mergeCell ref="P2:P3"/>
    <mergeCell ref="B2:B3"/>
    <mergeCell ref="C2:E2"/>
    <mergeCell ref="F2:F3"/>
    <mergeCell ref="N2:N3"/>
    <mergeCell ref="O2:O3"/>
    <mergeCell ref="G2:G3"/>
    <mergeCell ref="J2:J3"/>
    <mergeCell ref="A2:A3"/>
    <mergeCell ref="K2:K3"/>
    <mergeCell ref="L2:L3"/>
  </mergeCell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3" r:id="rId4" name="Button 4">
              <controlPr defaultSize="0" autoFill="0" autoPict="0" macro="[0]!AddtoOrderForm">
                <anchor moveWithCells="1" sizeWithCells="1">
                  <from>
                    <xdr:col>10</xdr:col>
                    <xdr:colOff>220980</xdr:colOff>
                    <xdr:row>0</xdr:row>
                    <xdr:rowOff>1219200</xdr:rowOff>
                  </from>
                  <to>
                    <xdr:col>14</xdr:col>
                    <xdr:colOff>762000</xdr:colOff>
                    <xdr:row>0</xdr:row>
                    <xdr:rowOff>1714500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>
    <tabColor theme="6" tint="0.39997558519241921"/>
  </sheetPr>
  <dimension ref="A1:M76"/>
  <sheetViews>
    <sheetView showGridLines="0" zoomScale="70" zoomScaleNormal="70" workbookViewId="0">
      <pane ySplit="3" topLeftCell="A4" activePane="bottomLeft" state="frozen"/>
      <selection pane="bottomLeft" activeCell="A2" sqref="A2:A3"/>
    </sheetView>
  </sheetViews>
  <sheetFormatPr defaultColWidth="8.5546875" defaultRowHeight="15"/>
  <cols>
    <col min="1" max="1" width="14.5546875" style="752" customWidth="1"/>
    <col min="2" max="2" width="43.109375" style="752" customWidth="1"/>
    <col min="3" max="3" width="26.6640625" style="752" customWidth="1"/>
    <col min="4" max="4" width="5.44140625" style="753" customWidth="1"/>
    <col min="5" max="5" width="5.44140625" style="752" customWidth="1"/>
    <col min="6" max="6" width="15.5546875" style="752" customWidth="1"/>
    <col min="7" max="8" width="12.88671875" style="752" customWidth="1"/>
    <col min="9" max="9" width="10.5546875" style="752" customWidth="1"/>
    <col min="10" max="10" width="25.5546875" style="752" customWidth="1"/>
    <col min="11" max="12" width="13.109375" style="752" customWidth="1"/>
    <col min="13" max="13" width="45.44140625" style="752" customWidth="1"/>
    <col min="14" max="16384" width="8.5546875" style="752"/>
  </cols>
  <sheetData>
    <row r="1" spans="1:13" s="295" customFormat="1" ht="86.85" customHeight="1">
      <c r="A1" s="1237" t="s">
        <v>2513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</row>
    <row r="2" spans="1:13" s="295" customFormat="1" ht="24" customHeight="1">
      <c r="A2" s="1221" t="s">
        <v>250</v>
      </c>
      <c r="B2" s="1221" t="s">
        <v>348</v>
      </c>
      <c r="C2" s="1221" t="s">
        <v>1020</v>
      </c>
      <c r="D2" s="1239" t="s">
        <v>373</v>
      </c>
      <c r="E2" s="1240"/>
      <c r="F2" s="1241" t="s">
        <v>1993</v>
      </c>
      <c r="G2" s="1221" t="s">
        <v>1991</v>
      </c>
      <c r="H2" s="1221" t="s">
        <v>1992</v>
      </c>
      <c r="I2" s="1242" t="s">
        <v>1675</v>
      </c>
      <c r="J2" s="1221" t="s">
        <v>1683</v>
      </c>
      <c r="K2" s="1243" t="s">
        <v>1032</v>
      </c>
      <c r="L2" s="1243" t="s">
        <v>1033</v>
      </c>
      <c r="M2" s="1204" t="s">
        <v>481</v>
      </c>
    </row>
    <row r="3" spans="1:13" s="295" customFormat="1" ht="36" customHeight="1">
      <c r="A3" s="1238"/>
      <c r="B3" s="1238"/>
      <c r="C3" s="1221"/>
      <c r="D3" s="302" t="s">
        <v>506</v>
      </c>
      <c r="E3" s="691" t="s">
        <v>507</v>
      </c>
      <c r="F3" s="1241"/>
      <c r="G3" s="1221"/>
      <c r="H3" s="1221"/>
      <c r="I3" s="1242"/>
      <c r="J3" s="1221"/>
      <c r="K3" s="1243"/>
      <c r="L3" s="1243"/>
      <c r="M3" s="1205"/>
    </row>
    <row r="4" spans="1:13" s="295" customFormat="1" ht="36" customHeight="1">
      <c r="A4" s="713" t="s">
        <v>27</v>
      </c>
      <c r="B4" s="736" t="s">
        <v>28</v>
      </c>
      <c r="C4" s="736" t="s">
        <v>441</v>
      </c>
      <c r="D4" s="716" t="s">
        <v>615</v>
      </c>
      <c r="E4" s="712" t="s">
        <v>152</v>
      </c>
      <c r="F4" s="713"/>
      <c r="G4" s="714">
        <f>VLOOKUP($A4,'Изменение прайс-листа'!$A$2:$E$798,4,FALSE)</f>
        <v>380</v>
      </c>
      <c r="H4" s="714">
        <f>G4*1.2</f>
        <v>456</v>
      </c>
      <c r="I4" s="737"/>
      <c r="J4" s="121">
        <f>I4*H4</f>
        <v>0</v>
      </c>
      <c r="K4" s="715" t="s">
        <v>1034</v>
      </c>
      <c r="L4" s="715" t="s">
        <v>1034</v>
      </c>
      <c r="M4" s="1234" t="s">
        <v>2024</v>
      </c>
    </row>
    <row r="5" spans="1:13" s="692" customFormat="1" ht="36" customHeight="1">
      <c r="A5" s="701" t="s">
        <v>787</v>
      </c>
      <c r="B5" s="738" t="s">
        <v>792</v>
      </c>
      <c r="C5" s="738" t="s">
        <v>441</v>
      </c>
      <c r="D5" s="717" t="s">
        <v>615</v>
      </c>
      <c r="E5" s="700" t="s">
        <v>152</v>
      </c>
      <c r="F5" s="701"/>
      <c r="G5" s="702">
        <f>VLOOKUP($A5,'Изменение прайс-листа'!$A$2:$E$798,4,FALSE)</f>
        <v>498</v>
      </c>
      <c r="H5" s="702">
        <f>G5*1.2</f>
        <v>597.6</v>
      </c>
      <c r="I5" s="739"/>
      <c r="J5" s="121">
        <f t="shared" ref="J5:J64" si="0">I5*H5</f>
        <v>0</v>
      </c>
      <c r="K5" s="703" t="s">
        <v>1034</v>
      </c>
      <c r="L5" s="703" t="s">
        <v>1034</v>
      </c>
      <c r="M5" s="1235"/>
    </row>
    <row r="6" spans="1:13" s="692" customFormat="1" ht="36" customHeight="1">
      <c r="A6" s="701" t="s">
        <v>788</v>
      </c>
      <c r="B6" s="738" t="s">
        <v>793</v>
      </c>
      <c r="C6" s="738" t="s">
        <v>441</v>
      </c>
      <c r="D6" s="717" t="s">
        <v>615</v>
      </c>
      <c r="E6" s="700" t="s">
        <v>152</v>
      </c>
      <c r="F6" s="701"/>
      <c r="G6" s="702">
        <f>VLOOKUP($A6,'Изменение прайс-листа'!$A$2:$E$798,4,FALSE)</f>
        <v>530</v>
      </c>
      <c r="H6" s="702">
        <f>G6*1.2</f>
        <v>636</v>
      </c>
      <c r="I6" s="739"/>
      <c r="J6" s="121">
        <f t="shared" si="0"/>
        <v>0</v>
      </c>
      <c r="K6" s="703" t="s">
        <v>1034</v>
      </c>
      <c r="L6" s="703" t="s">
        <v>1034</v>
      </c>
      <c r="M6" s="1235"/>
    </row>
    <row r="7" spans="1:13" s="692" customFormat="1" ht="36" customHeight="1">
      <c r="A7" s="701" t="s">
        <v>789</v>
      </c>
      <c r="B7" s="738" t="s">
        <v>410</v>
      </c>
      <c r="C7" s="738" t="s">
        <v>441</v>
      </c>
      <c r="D7" s="717" t="s">
        <v>615</v>
      </c>
      <c r="E7" s="700" t="s">
        <v>152</v>
      </c>
      <c r="F7" s="701"/>
      <c r="G7" s="702">
        <f>VLOOKUP($A7,'Изменение прайс-листа'!$A$2:$E$798,4,FALSE)</f>
        <v>646</v>
      </c>
      <c r="H7" s="702">
        <f>G7*1.2</f>
        <v>775.19999999999993</v>
      </c>
      <c r="I7" s="739"/>
      <c r="J7" s="121">
        <f t="shared" si="0"/>
        <v>0</v>
      </c>
      <c r="K7" s="703" t="s">
        <v>1034</v>
      </c>
      <c r="L7" s="703" t="s">
        <v>1034</v>
      </c>
      <c r="M7" s="1235"/>
    </row>
    <row r="8" spans="1:13" s="692" customFormat="1" ht="36" customHeight="1">
      <c r="A8" s="701" t="s">
        <v>790</v>
      </c>
      <c r="B8" s="738" t="s">
        <v>412</v>
      </c>
      <c r="C8" s="738" t="s">
        <v>441</v>
      </c>
      <c r="D8" s="717" t="s">
        <v>615</v>
      </c>
      <c r="E8" s="700" t="s">
        <v>152</v>
      </c>
      <c r="F8" s="701"/>
      <c r="G8" s="702" t="s">
        <v>1601</v>
      </c>
      <c r="H8" s="702" t="s">
        <v>1601</v>
      </c>
      <c r="I8" s="739"/>
      <c r="J8" s="121" t="str">
        <f>H8</f>
        <v>по запросу</v>
      </c>
      <c r="K8" s="703" t="s">
        <v>1034</v>
      </c>
      <c r="L8" s="703"/>
      <c r="M8" s="1235"/>
    </row>
    <row r="9" spans="1:13" s="692" customFormat="1" ht="36" customHeight="1">
      <c r="A9" s="701" t="s">
        <v>791</v>
      </c>
      <c r="B9" s="738" t="s">
        <v>411</v>
      </c>
      <c r="C9" s="738" t="s">
        <v>441</v>
      </c>
      <c r="D9" s="717" t="s">
        <v>615</v>
      </c>
      <c r="E9" s="700" t="s">
        <v>152</v>
      </c>
      <c r="F9" s="701"/>
      <c r="G9" s="702" t="s">
        <v>1601</v>
      </c>
      <c r="H9" s="702" t="s">
        <v>1601</v>
      </c>
      <c r="I9" s="739"/>
      <c r="J9" s="121" t="str">
        <f>H9</f>
        <v>по запросу</v>
      </c>
      <c r="K9" s="703" t="s">
        <v>1034</v>
      </c>
      <c r="L9" s="703"/>
      <c r="M9" s="1236"/>
    </row>
    <row r="10" spans="1:13" s="693" customFormat="1" ht="80.099999999999994" customHeight="1">
      <c r="A10" s="701" t="s">
        <v>661</v>
      </c>
      <c r="B10" s="738" t="s">
        <v>662</v>
      </c>
      <c r="C10" s="738" t="s">
        <v>660</v>
      </c>
      <c r="D10" s="717" t="s">
        <v>615</v>
      </c>
      <c r="E10" s="700" t="s">
        <v>152</v>
      </c>
      <c r="F10" s="704"/>
      <c r="G10" s="702">
        <f>VLOOKUP($A10,'Изменение прайс-листа'!$A$2:$E$798,4,FALSE)</f>
        <v>1896</v>
      </c>
      <c r="H10" s="702">
        <f>G10*1.2</f>
        <v>2275.1999999999998</v>
      </c>
      <c r="I10" s="739"/>
      <c r="J10" s="121">
        <f t="shared" si="0"/>
        <v>0</v>
      </c>
      <c r="K10" s="705" t="s">
        <v>1034</v>
      </c>
      <c r="L10" s="705" t="s">
        <v>1034</v>
      </c>
      <c r="M10" s="707" t="s">
        <v>663</v>
      </c>
    </row>
    <row r="11" spans="1:13" s="693" customFormat="1" ht="80.099999999999994" customHeight="1">
      <c r="A11" s="701" t="s">
        <v>664</v>
      </c>
      <c r="B11" s="738" t="s">
        <v>665</v>
      </c>
      <c r="C11" s="738" t="s">
        <v>660</v>
      </c>
      <c r="D11" s="717" t="s">
        <v>615</v>
      </c>
      <c r="E11" s="700" t="s">
        <v>152</v>
      </c>
      <c r="F11" s="704"/>
      <c r="G11" s="702">
        <f>VLOOKUP($A11,'Изменение прайс-листа'!$A$2:$E$798,4,FALSE)</f>
        <v>7742</v>
      </c>
      <c r="H11" s="702">
        <f>G11*1.2</f>
        <v>9290.4</v>
      </c>
      <c r="I11" s="739"/>
      <c r="J11" s="121">
        <f t="shared" si="0"/>
        <v>0</v>
      </c>
      <c r="K11" s="705" t="s">
        <v>1034</v>
      </c>
      <c r="L11" s="705" t="s">
        <v>1034</v>
      </c>
      <c r="M11" s="707" t="s">
        <v>666</v>
      </c>
    </row>
    <row r="12" spans="1:13" s="693" customFormat="1" ht="45" customHeight="1">
      <c r="A12" s="701" t="s">
        <v>668</v>
      </c>
      <c r="B12" s="738" t="s">
        <v>669</v>
      </c>
      <c r="C12" s="738" t="s">
        <v>667</v>
      </c>
      <c r="D12" s="717" t="s">
        <v>615</v>
      </c>
      <c r="E12" s="706" t="s">
        <v>152</v>
      </c>
      <c r="F12" s="704"/>
      <c r="G12" s="702">
        <f>VLOOKUP($A12,'Изменение прайс-листа'!$A$2:$E$798,4,FALSE)</f>
        <v>4088</v>
      </c>
      <c r="H12" s="702">
        <f t="shared" ref="H12:H18" si="1">G12*1.2</f>
        <v>4905.5999999999995</v>
      </c>
      <c r="I12" s="739"/>
      <c r="J12" s="121">
        <f t="shared" si="0"/>
        <v>0</v>
      </c>
      <c r="K12" s="705" t="s">
        <v>1034</v>
      </c>
      <c r="L12" s="705" t="s">
        <v>1034</v>
      </c>
      <c r="M12" s="1244" t="s">
        <v>670</v>
      </c>
    </row>
    <row r="13" spans="1:13" s="694" customFormat="1" ht="45" customHeight="1">
      <c r="A13" s="740" t="s">
        <v>671</v>
      </c>
      <c r="B13" s="738" t="s">
        <v>672</v>
      </c>
      <c r="C13" s="738" t="s">
        <v>667</v>
      </c>
      <c r="D13" s="717" t="s">
        <v>615</v>
      </c>
      <c r="E13" s="706" t="s">
        <v>152</v>
      </c>
      <c r="F13" s="708"/>
      <c r="G13" s="702">
        <f>VLOOKUP($A13,'Изменение прайс-листа'!$A$2:$E$798,4,FALSE)</f>
        <v>4460</v>
      </c>
      <c r="H13" s="702">
        <f t="shared" si="1"/>
        <v>5352</v>
      </c>
      <c r="I13" s="739"/>
      <c r="J13" s="121">
        <f t="shared" si="0"/>
        <v>0</v>
      </c>
      <c r="K13" s="705" t="s">
        <v>1034</v>
      </c>
      <c r="L13" s="705" t="s">
        <v>1034</v>
      </c>
      <c r="M13" s="1236"/>
    </row>
    <row r="14" spans="1:13" s="694" customFormat="1" ht="81" customHeight="1">
      <c r="A14" s="741" t="s">
        <v>941</v>
      </c>
      <c r="B14" s="738" t="s">
        <v>673</v>
      </c>
      <c r="C14" s="738" t="s">
        <v>667</v>
      </c>
      <c r="D14" s="717" t="s">
        <v>615</v>
      </c>
      <c r="E14" s="706" t="s">
        <v>152</v>
      </c>
      <c r="F14" s="708"/>
      <c r="G14" s="702">
        <f>VLOOKUP($A14,'Изменение прайс-листа'!$A$2:$E$798,4,FALSE)</f>
        <v>1522</v>
      </c>
      <c r="H14" s="702">
        <f t="shared" si="1"/>
        <v>1826.3999999999999</v>
      </c>
      <c r="I14" s="739"/>
      <c r="J14" s="121">
        <f t="shared" si="0"/>
        <v>0</v>
      </c>
      <c r="K14" s="705" t="s">
        <v>1034</v>
      </c>
      <c r="L14" s="705" t="s">
        <v>1034</v>
      </c>
      <c r="M14" s="707" t="s">
        <v>674</v>
      </c>
    </row>
    <row r="15" spans="1:13" s="694" customFormat="1" ht="45" customHeight="1">
      <c r="A15" s="740" t="s">
        <v>675</v>
      </c>
      <c r="B15" s="738" t="s">
        <v>676</v>
      </c>
      <c r="C15" s="738" t="s">
        <v>667</v>
      </c>
      <c r="D15" s="717" t="s">
        <v>615</v>
      </c>
      <c r="E15" s="706" t="s">
        <v>152</v>
      </c>
      <c r="F15" s="708"/>
      <c r="G15" s="702">
        <f>VLOOKUP($A15,'Изменение прайс-листа'!$A$2:$E$798,4,FALSE)</f>
        <v>2158</v>
      </c>
      <c r="H15" s="702">
        <f t="shared" si="1"/>
        <v>2589.6</v>
      </c>
      <c r="I15" s="739"/>
      <c r="J15" s="121">
        <f t="shared" si="0"/>
        <v>0</v>
      </c>
      <c r="K15" s="705" t="s">
        <v>1034</v>
      </c>
      <c r="L15" s="705" t="s">
        <v>1034</v>
      </c>
      <c r="M15" s="1244" t="s">
        <v>677</v>
      </c>
    </row>
    <row r="16" spans="1:13" s="694" customFormat="1" ht="45" customHeight="1">
      <c r="A16" s="740" t="s">
        <v>678</v>
      </c>
      <c r="B16" s="738" t="s">
        <v>679</v>
      </c>
      <c r="C16" s="738" t="s">
        <v>667</v>
      </c>
      <c r="D16" s="717" t="s">
        <v>615</v>
      </c>
      <c r="E16" s="706" t="s">
        <v>152</v>
      </c>
      <c r="F16" s="708"/>
      <c r="G16" s="702">
        <f>VLOOKUP($A16,'Изменение прайс-листа'!$A$2:$E$798,4,FALSE)</f>
        <v>2338</v>
      </c>
      <c r="H16" s="702">
        <f t="shared" si="1"/>
        <v>2805.6</v>
      </c>
      <c r="I16" s="739"/>
      <c r="J16" s="121">
        <f t="shared" si="0"/>
        <v>0</v>
      </c>
      <c r="K16" s="705" t="s">
        <v>1034</v>
      </c>
      <c r="L16" s="705" t="s">
        <v>1034</v>
      </c>
      <c r="M16" s="1236"/>
    </row>
    <row r="17" spans="1:13" s="694" customFormat="1" ht="45" customHeight="1">
      <c r="A17" s="740" t="s">
        <v>680</v>
      </c>
      <c r="B17" s="738" t="s">
        <v>681</v>
      </c>
      <c r="C17" s="738" t="s">
        <v>667</v>
      </c>
      <c r="D17" s="717" t="s">
        <v>615</v>
      </c>
      <c r="E17" s="706" t="s">
        <v>152</v>
      </c>
      <c r="F17" s="708"/>
      <c r="G17" s="702">
        <f>VLOOKUP($A17,'Изменение прайс-листа'!$A$2:$E$798,4,FALSE)</f>
        <v>992</v>
      </c>
      <c r="H17" s="702">
        <f t="shared" si="1"/>
        <v>1190.3999999999999</v>
      </c>
      <c r="I17" s="739"/>
      <c r="J17" s="121">
        <f t="shared" si="0"/>
        <v>0</v>
      </c>
      <c r="K17" s="705" t="s">
        <v>1034</v>
      </c>
      <c r="L17" s="705" t="s">
        <v>1034</v>
      </c>
      <c r="M17" s="1244" t="s">
        <v>682</v>
      </c>
    </row>
    <row r="18" spans="1:13" s="694" customFormat="1" ht="45" customHeight="1">
      <c r="A18" s="740" t="s">
        <v>683</v>
      </c>
      <c r="B18" s="738" t="s">
        <v>684</v>
      </c>
      <c r="C18" s="738" t="s">
        <v>667</v>
      </c>
      <c r="D18" s="717" t="s">
        <v>615</v>
      </c>
      <c r="E18" s="706" t="s">
        <v>152</v>
      </c>
      <c r="F18" s="708"/>
      <c r="G18" s="702">
        <f>VLOOKUP($A18,'Изменение прайс-листа'!$A$2:$E$798,4,FALSE)</f>
        <v>1110</v>
      </c>
      <c r="H18" s="702">
        <f t="shared" si="1"/>
        <v>1332</v>
      </c>
      <c r="I18" s="739"/>
      <c r="J18" s="121">
        <f t="shared" si="0"/>
        <v>0</v>
      </c>
      <c r="K18" s="705" t="s">
        <v>1034</v>
      </c>
      <c r="L18" s="705" t="s">
        <v>1034</v>
      </c>
      <c r="M18" s="1236"/>
    </row>
    <row r="19" spans="1:13" s="693" customFormat="1" ht="80.099999999999994" customHeight="1">
      <c r="A19" s="701" t="s">
        <v>685</v>
      </c>
      <c r="B19" s="738" t="s">
        <v>686</v>
      </c>
      <c r="C19" s="738" t="s">
        <v>1619</v>
      </c>
      <c r="D19" s="717" t="s">
        <v>615</v>
      </c>
      <c r="E19" s="706" t="s">
        <v>152</v>
      </c>
      <c r="F19" s="704"/>
      <c r="G19" s="702">
        <f>VLOOKUP($A19,'Изменение прайс-листа'!$A$2:$E$798,4,FALSE)</f>
        <v>3854</v>
      </c>
      <c r="H19" s="702">
        <f t="shared" ref="H19:H29" si="2">G19*1.2</f>
        <v>4624.8</v>
      </c>
      <c r="I19" s="739"/>
      <c r="J19" s="121">
        <f t="shared" si="0"/>
        <v>0</v>
      </c>
      <c r="K19" s="705" t="s">
        <v>1034</v>
      </c>
      <c r="L19" s="705" t="s">
        <v>1034</v>
      </c>
      <c r="M19" s="707" t="s">
        <v>738</v>
      </c>
    </row>
    <row r="20" spans="1:13" s="693" customFormat="1" ht="30" customHeight="1">
      <c r="A20" s="740" t="s">
        <v>257</v>
      </c>
      <c r="B20" s="738" t="s">
        <v>258</v>
      </c>
      <c r="C20" s="738" t="s">
        <v>1619</v>
      </c>
      <c r="D20" s="717" t="s">
        <v>615</v>
      </c>
      <c r="E20" s="706" t="s">
        <v>152</v>
      </c>
      <c r="F20" s="704"/>
      <c r="G20" s="702">
        <f>VLOOKUP($A20,'Изменение прайс-листа'!$A$2:$E$798,4,FALSE)</f>
        <v>1914</v>
      </c>
      <c r="H20" s="702">
        <f t="shared" si="2"/>
        <v>2296.7999999999997</v>
      </c>
      <c r="I20" s="739"/>
      <c r="J20" s="121">
        <f t="shared" si="0"/>
        <v>0</v>
      </c>
      <c r="K20" s="721"/>
      <c r="L20" s="721"/>
      <c r="M20" s="1244" t="s">
        <v>259</v>
      </c>
    </row>
    <row r="21" spans="1:13" s="693" customFormat="1" ht="30" customHeight="1">
      <c r="A21" s="740" t="s">
        <v>260</v>
      </c>
      <c r="B21" s="738" t="s">
        <v>261</v>
      </c>
      <c r="C21" s="738" t="s">
        <v>1619</v>
      </c>
      <c r="D21" s="717" t="s">
        <v>615</v>
      </c>
      <c r="E21" s="706" t="s">
        <v>152</v>
      </c>
      <c r="F21" s="704"/>
      <c r="G21" s="702">
        <f>VLOOKUP($A21,'Изменение прайс-листа'!$A$2:$E$798,4,FALSE)</f>
        <v>1914</v>
      </c>
      <c r="H21" s="702">
        <f t="shared" si="2"/>
        <v>2296.7999999999997</v>
      </c>
      <c r="I21" s="739"/>
      <c r="J21" s="121">
        <f t="shared" si="0"/>
        <v>0</v>
      </c>
      <c r="K21" s="705" t="s">
        <v>1034</v>
      </c>
      <c r="L21" s="705" t="s">
        <v>1034</v>
      </c>
      <c r="M21" s="1235"/>
    </row>
    <row r="22" spans="1:13" s="693" customFormat="1" ht="30" customHeight="1">
      <c r="A22" s="740" t="s">
        <v>262</v>
      </c>
      <c r="B22" s="738" t="s">
        <v>263</v>
      </c>
      <c r="C22" s="738" t="s">
        <v>1619</v>
      </c>
      <c r="D22" s="717" t="s">
        <v>615</v>
      </c>
      <c r="E22" s="706" t="s">
        <v>152</v>
      </c>
      <c r="F22" s="704"/>
      <c r="G22" s="702">
        <f>VLOOKUP($A22,'Изменение прайс-листа'!$A$2:$E$798,4,FALSE)</f>
        <v>1914</v>
      </c>
      <c r="H22" s="702">
        <f t="shared" si="2"/>
        <v>2296.7999999999997</v>
      </c>
      <c r="I22" s="739"/>
      <c r="J22" s="121">
        <f t="shared" si="0"/>
        <v>0</v>
      </c>
      <c r="K22" s="721"/>
      <c r="L22" s="721"/>
      <c r="M22" s="1236"/>
    </row>
    <row r="23" spans="1:13" s="693" customFormat="1" ht="80.099999999999994" customHeight="1">
      <c r="A23" s="740" t="s">
        <v>264</v>
      </c>
      <c r="B23" s="738" t="s">
        <v>265</v>
      </c>
      <c r="C23" s="738" t="s">
        <v>1619</v>
      </c>
      <c r="D23" s="717" t="s">
        <v>615</v>
      </c>
      <c r="E23" s="706" t="s">
        <v>152</v>
      </c>
      <c r="F23" s="704"/>
      <c r="G23" s="702">
        <f>VLOOKUP($A23,'Изменение прайс-листа'!$A$2:$E$798,4,FALSE)</f>
        <v>6956</v>
      </c>
      <c r="H23" s="702">
        <f t="shared" si="2"/>
        <v>8347.1999999999989</v>
      </c>
      <c r="I23" s="739"/>
      <c r="J23" s="121">
        <f t="shared" si="0"/>
        <v>0</v>
      </c>
      <c r="K23" s="721"/>
      <c r="L23" s="721"/>
      <c r="M23" s="707" t="s">
        <v>266</v>
      </c>
    </row>
    <row r="24" spans="1:13" s="693" customFormat="1" ht="80.099999999999994" customHeight="1">
      <c r="A24" s="740" t="s">
        <v>267</v>
      </c>
      <c r="B24" s="738" t="s">
        <v>268</v>
      </c>
      <c r="C24" s="738" t="s">
        <v>1619</v>
      </c>
      <c r="D24" s="717" t="s">
        <v>615</v>
      </c>
      <c r="E24" s="706" t="s">
        <v>152</v>
      </c>
      <c r="F24" s="704"/>
      <c r="G24" s="702">
        <f>VLOOKUP($A24,'Изменение прайс-листа'!$A$2:$E$798,4,FALSE)</f>
        <v>2134</v>
      </c>
      <c r="H24" s="702">
        <f t="shared" si="2"/>
        <v>2560.7999999999997</v>
      </c>
      <c r="I24" s="739"/>
      <c r="J24" s="121">
        <f t="shared" si="0"/>
        <v>0</v>
      </c>
      <c r="K24" s="721"/>
      <c r="L24" s="721"/>
      <c r="M24" s="707" t="s">
        <v>269</v>
      </c>
    </row>
    <row r="25" spans="1:13" s="693" customFormat="1" ht="43.35" customHeight="1">
      <c r="A25" s="740" t="s">
        <v>270</v>
      </c>
      <c r="B25" s="738" t="s">
        <v>271</v>
      </c>
      <c r="C25" s="738" t="s">
        <v>1619</v>
      </c>
      <c r="D25" s="717" t="s">
        <v>615</v>
      </c>
      <c r="E25" s="706" t="s">
        <v>152</v>
      </c>
      <c r="F25" s="704"/>
      <c r="G25" s="702">
        <f>VLOOKUP($A25,'Изменение прайс-листа'!$A$2:$E$798,4,FALSE)</f>
        <v>1272</v>
      </c>
      <c r="H25" s="702">
        <f t="shared" si="2"/>
        <v>1526.3999999999999</v>
      </c>
      <c r="I25" s="739"/>
      <c r="J25" s="121">
        <f t="shared" si="0"/>
        <v>0</v>
      </c>
      <c r="K25" s="705" t="s">
        <v>1034</v>
      </c>
      <c r="L25" s="705" t="s">
        <v>1034</v>
      </c>
      <c r="M25" s="1244" t="s">
        <v>272</v>
      </c>
    </row>
    <row r="26" spans="1:13" s="693" customFormat="1" ht="43.35" customHeight="1">
      <c r="A26" s="740" t="s">
        <v>273</v>
      </c>
      <c r="B26" s="738" t="s">
        <v>274</v>
      </c>
      <c r="C26" s="738" t="s">
        <v>1619</v>
      </c>
      <c r="D26" s="717" t="s">
        <v>615</v>
      </c>
      <c r="E26" s="706" t="s">
        <v>152</v>
      </c>
      <c r="F26" s="704"/>
      <c r="G26" s="702">
        <f>VLOOKUP($A26,'Изменение прайс-листа'!$A$2:$E$798,4,FALSE)</f>
        <v>1178</v>
      </c>
      <c r="H26" s="702">
        <f t="shared" si="2"/>
        <v>1413.6</v>
      </c>
      <c r="I26" s="739"/>
      <c r="J26" s="121">
        <f t="shared" si="0"/>
        <v>0</v>
      </c>
      <c r="K26" s="721"/>
      <c r="L26" s="721"/>
      <c r="M26" s="1236"/>
    </row>
    <row r="27" spans="1:13" s="693" customFormat="1" ht="30" customHeight="1">
      <c r="A27" s="740" t="s">
        <v>275</v>
      </c>
      <c r="B27" s="738" t="s">
        <v>648</v>
      </c>
      <c r="C27" s="738" t="s">
        <v>1619</v>
      </c>
      <c r="D27" s="717" t="s">
        <v>615</v>
      </c>
      <c r="E27" s="706" t="s">
        <v>152</v>
      </c>
      <c r="F27" s="704"/>
      <c r="G27" s="702">
        <f>VLOOKUP($A27,'Изменение прайс-листа'!$A$2:$E$798,4,FALSE)</f>
        <v>7498</v>
      </c>
      <c r="H27" s="702">
        <f t="shared" si="2"/>
        <v>8997.6</v>
      </c>
      <c r="I27" s="739"/>
      <c r="J27" s="121">
        <f t="shared" si="0"/>
        <v>0</v>
      </c>
      <c r="K27" s="705" t="s">
        <v>1034</v>
      </c>
      <c r="L27" s="705" t="s">
        <v>1034</v>
      </c>
      <c r="M27" s="1244" t="s">
        <v>2023</v>
      </c>
    </row>
    <row r="28" spans="1:13" s="693" customFormat="1" ht="30" customHeight="1">
      <c r="A28" s="740" t="s">
        <v>276</v>
      </c>
      <c r="B28" s="738" t="s">
        <v>649</v>
      </c>
      <c r="C28" s="738" t="s">
        <v>1619</v>
      </c>
      <c r="D28" s="717" t="s">
        <v>615</v>
      </c>
      <c r="E28" s="706" t="s">
        <v>152</v>
      </c>
      <c r="F28" s="704"/>
      <c r="G28" s="702">
        <f>VLOOKUP($A28,'Изменение прайс-листа'!$A$2:$E$798,4,FALSE)</f>
        <v>6682</v>
      </c>
      <c r="H28" s="702">
        <f t="shared" si="2"/>
        <v>8018.4</v>
      </c>
      <c r="I28" s="739"/>
      <c r="J28" s="121">
        <f t="shared" si="0"/>
        <v>0</v>
      </c>
      <c r="K28" s="705" t="s">
        <v>1034</v>
      </c>
      <c r="L28" s="705" t="s">
        <v>1034</v>
      </c>
      <c r="M28" s="1235"/>
    </row>
    <row r="29" spans="1:13" s="693" customFormat="1" ht="30" customHeight="1">
      <c r="A29" s="740" t="s">
        <v>840</v>
      </c>
      <c r="B29" s="738" t="s">
        <v>650</v>
      </c>
      <c r="C29" s="738" t="s">
        <v>1619</v>
      </c>
      <c r="D29" s="717" t="s">
        <v>615</v>
      </c>
      <c r="E29" s="706" t="s">
        <v>152</v>
      </c>
      <c r="F29" s="704"/>
      <c r="G29" s="702">
        <f>VLOOKUP($A29,'Изменение прайс-листа'!$A$2:$E$798,4,FALSE)</f>
        <v>6292</v>
      </c>
      <c r="H29" s="702">
        <f t="shared" si="2"/>
        <v>7550.4</v>
      </c>
      <c r="I29" s="739"/>
      <c r="J29" s="121">
        <f t="shared" si="0"/>
        <v>0</v>
      </c>
      <c r="K29" s="705" t="s">
        <v>1034</v>
      </c>
      <c r="L29" s="705" t="s">
        <v>1034</v>
      </c>
      <c r="M29" s="1236"/>
    </row>
    <row r="30" spans="1:13" s="694" customFormat="1" ht="80.099999999999994" customHeight="1">
      <c r="A30" s="740" t="s">
        <v>277</v>
      </c>
      <c r="B30" s="742" t="s">
        <v>278</v>
      </c>
      <c r="C30" s="742" t="s">
        <v>1998</v>
      </c>
      <c r="D30" s="717" t="s">
        <v>615</v>
      </c>
      <c r="E30" s="706" t="s">
        <v>152</v>
      </c>
      <c r="F30" s="708"/>
      <c r="G30" s="702">
        <f>VLOOKUP($A30,'Изменение прайс-листа'!$A$2:$E$798,4,FALSE)</f>
        <v>2216</v>
      </c>
      <c r="H30" s="702">
        <f t="shared" ref="H30:H46" si="3">G30*1.2</f>
        <v>2659.2</v>
      </c>
      <c r="I30" s="739"/>
      <c r="J30" s="121">
        <f t="shared" si="0"/>
        <v>0</v>
      </c>
      <c r="K30" s="705" t="s">
        <v>1034</v>
      </c>
      <c r="L30" s="705" t="s">
        <v>1034</v>
      </c>
      <c r="M30" s="707" t="s">
        <v>279</v>
      </c>
    </row>
    <row r="31" spans="1:13" s="693" customFormat="1" ht="80.099999999999994" customHeight="1">
      <c r="A31" s="701" t="s">
        <v>280</v>
      </c>
      <c r="B31" s="738" t="s">
        <v>281</v>
      </c>
      <c r="C31" s="738" t="s">
        <v>1620</v>
      </c>
      <c r="D31" s="717" t="s">
        <v>615</v>
      </c>
      <c r="E31" s="706" t="s">
        <v>152</v>
      </c>
      <c r="F31" s="704"/>
      <c r="G31" s="702">
        <f>VLOOKUP($A31,'Изменение прайс-листа'!$A$2:$E$798,4,FALSE)</f>
        <v>2194</v>
      </c>
      <c r="H31" s="702">
        <f t="shared" si="3"/>
        <v>2632.7999999999997</v>
      </c>
      <c r="I31" s="739"/>
      <c r="J31" s="121">
        <f t="shared" si="0"/>
        <v>0</v>
      </c>
      <c r="K31" s="705" t="s">
        <v>1034</v>
      </c>
      <c r="L31" s="705" t="s">
        <v>1034</v>
      </c>
      <c r="M31" s="707" t="s">
        <v>282</v>
      </c>
    </row>
    <row r="32" spans="1:13" s="693" customFormat="1" ht="80.099999999999994" customHeight="1">
      <c r="A32" s="701" t="s">
        <v>283</v>
      </c>
      <c r="B32" s="738" t="s">
        <v>284</v>
      </c>
      <c r="C32" s="738" t="s">
        <v>1620</v>
      </c>
      <c r="D32" s="717" t="s">
        <v>615</v>
      </c>
      <c r="E32" s="706" t="s">
        <v>152</v>
      </c>
      <c r="F32" s="704"/>
      <c r="G32" s="702">
        <f>VLOOKUP($A32,'Изменение прайс-листа'!$A$2:$E$798,4,FALSE)</f>
        <v>2462</v>
      </c>
      <c r="H32" s="702">
        <f t="shared" si="3"/>
        <v>2954.4</v>
      </c>
      <c r="I32" s="739"/>
      <c r="J32" s="121">
        <f t="shared" si="0"/>
        <v>0</v>
      </c>
      <c r="K32" s="705" t="s">
        <v>1034</v>
      </c>
      <c r="L32" s="705" t="s">
        <v>1034</v>
      </c>
      <c r="M32" s="707" t="s">
        <v>285</v>
      </c>
    </row>
    <row r="33" spans="1:13" s="693" customFormat="1" ht="80.099999999999994" customHeight="1">
      <c r="A33" s="701" t="s">
        <v>286</v>
      </c>
      <c r="B33" s="738" t="s">
        <v>287</v>
      </c>
      <c r="C33" s="738" t="s">
        <v>1620</v>
      </c>
      <c r="D33" s="717" t="s">
        <v>615</v>
      </c>
      <c r="E33" s="706" t="s">
        <v>152</v>
      </c>
      <c r="F33" s="704"/>
      <c r="G33" s="702">
        <f>VLOOKUP($A33,'Изменение прайс-листа'!$A$2:$E$798,4,FALSE)</f>
        <v>15222</v>
      </c>
      <c r="H33" s="702">
        <f t="shared" si="3"/>
        <v>18266.399999999998</v>
      </c>
      <c r="I33" s="739"/>
      <c r="J33" s="121">
        <f t="shared" si="0"/>
        <v>0</v>
      </c>
      <c r="K33" s="721"/>
      <c r="L33" s="721"/>
      <c r="M33" s="707" t="s">
        <v>288</v>
      </c>
    </row>
    <row r="34" spans="1:13" s="694" customFormat="1" ht="79.5" customHeight="1">
      <c r="A34" s="740" t="s">
        <v>290</v>
      </c>
      <c r="B34" s="742" t="s">
        <v>291</v>
      </c>
      <c r="C34" s="742" t="s">
        <v>289</v>
      </c>
      <c r="D34" s="717" t="s">
        <v>615</v>
      </c>
      <c r="E34" s="706" t="s">
        <v>152</v>
      </c>
      <c r="F34" s="708"/>
      <c r="G34" s="702">
        <f>VLOOKUP($A34,'Изменение прайс-листа'!$A$2:$E$798,4,FALSE)</f>
        <v>1852</v>
      </c>
      <c r="H34" s="702">
        <f t="shared" si="3"/>
        <v>2222.4</v>
      </c>
      <c r="I34" s="739"/>
      <c r="J34" s="121">
        <f t="shared" si="0"/>
        <v>0</v>
      </c>
      <c r="K34" s="705" t="s">
        <v>1034</v>
      </c>
      <c r="L34" s="705" t="s">
        <v>1034</v>
      </c>
      <c r="M34" s="707" t="s">
        <v>292</v>
      </c>
    </row>
    <row r="35" spans="1:13" s="694" customFormat="1" ht="80.099999999999994" customHeight="1">
      <c r="A35" s="740" t="s">
        <v>293</v>
      </c>
      <c r="B35" s="742" t="s">
        <v>294</v>
      </c>
      <c r="C35" s="742" t="s">
        <v>289</v>
      </c>
      <c r="D35" s="717" t="s">
        <v>615</v>
      </c>
      <c r="E35" s="706" t="s">
        <v>152</v>
      </c>
      <c r="F35" s="708"/>
      <c r="G35" s="702">
        <f>VLOOKUP($A35,'Изменение прайс-листа'!$A$2:$E$798,4,FALSE)</f>
        <v>1434</v>
      </c>
      <c r="H35" s="702">
        <f t="shared" si="3"/>
        <v>1720.8</v>
      </c>
      <c r="I35" s="739"/>
      <c r="J35" s="121">
        <f t="shared" si="0"/>
        <v>0</v>
      </c>
      <c r="K35" s="705" t="s">
        <v>1034</v>
      </c>
      <c r="L35" s="705" t="s">
        <v>1034</v>
      </c>
      <c r="M35" s="707" t="s">
        <v>295</v>
      </c>
    </row>
    <row r="36" spans="1:13" s="694" customFormat="1" ht="80.099999999999994" customHeight="1">
      <c r="A36" s="740" t="s">
        <v>296</v>
      </c>
      <c r="B36" s="742" t="s">
        <v>297</v>
      </c>
      <c r="C36" s="742" t="s">
        <v>289</v>
      </c>
      <c r="D36" s="717" t="s">
        <v>615</v>
      </c>
      <c r="E36" s="706" t="s">
        <v>152</v>
      </c>
      <c r="F36" s="708"/>
      <c r="G36" s="702">
        <f>VLOOKUP($A36,'Изменение прайс-листа'!$A$2:$E$798,4,FALSE)</f>
        <v>2968</v>
      </c>
      <c r="H36" s="702">
        <f t="shared" si="3"/>
        <v>3561.6</v>
      </c>
      <c r="I36" s="739"/>
      <c r="J36" s="121">
        <f t="shared" si="0"/>
        <v>0</v>
      </c>
      <c r="K36" s="705" t="s">
        <v>1034</v>
      </c>
      <c r="L36" s="705" t="s">
        <v>1034</v>
      </c>
      <c r="M36" s="707" t="s">
        <v>651</v>
      </c>
    </row>
    <row r="37" spans="1:13" s="694" customFormat="1" ht="29.25" customHeight="1">
      <c r="A37" s="701" t="s">
        <v>299</v>
      </c>
      <c r="B37" s="738" t="s">
        <v>300</v>
      </c>
      <c r="C37" s="738" t="s">
        <v>1621</v>
      </c>
      <c r="D37" s="717" t="s">
        <v>615</v>
      </c>
      <c r="E37" s="706" t="s">
        <v>152</v>
      </c>
      <c r="F37" s="708"/>
      <c r="G37" s="702">
        <f>VLOOKUP($A37,'Изменение прайс-листа'!$A$2:$E$798,4,FALSE)</f>
        <v>1258</v>
      </c>
      <c r="H37" s="702">
        <f t="shared" si="3"/>
        <v>1509.6</v>
      </c>
      <c r="I37" s="739"/>
      <c r="J37" s="121">
        <f t="shared" si="0"/>
        <v>0</v>
      </c>
      <c r="K37" s="705" t="s">
        <v>1034</v>
      </c>
      <c r="L37" s="705" t="s">
        <v>1034</v>
      </c>
      <c r="M37" s="1245" t="s">
        <v>298</v>
      </c>
    </row>
    <row r="38" spans="1:13" s="694" customFormat="1" ht="31.5" customHeight="1">
      <c r="A38" s="701" t="s">
        <v>301</v>
      </c>
      <c r="B38" s="738" t="s">
        <v>302</v>
      </c>
      <c r="C38" s="738" t="s">
        <v>1621</v>
      </c>
      <c r="D38" s="717" t="s">
        <v>615</v>
      </c>
      <c r="E38" s="706" t="s">
        <v>152</v>
      </c>
      <c r="F38" s="708"/>
      <c r="G38" s="702">
        <f>VLOOKUP($A38,'Изменение прайс-листа'!$A$2:$E$798,4,FALSE)</f>
        <v>1560</v>
      </c>
      <c r="H38" s="702">
        <f t="shared" si="3"/>
        <v>1872</v>
      </c>
      <c r="I38" s="739"/>
      <c r="J38" s="121">
        <f t="shared" si="0"/>
        <v>0</v>
      </c>
      <c r="K38" s="705" t="s">
        <v>1034</v>
      </c>
      <c r="L38" s="705" t="s">
        <v>1034</v>
      </c>
      <c r="M38" s="1246"/>
    </row>
    <row r="39" spans="1:13" s="694" customFormat="1" ht="30" customHeight="1">
      <c r="A39" s="701" t="s">
        <v>303</v>
      </c>
      <c r="B39" s="738" t="s">
        <v>304</v>
      </c>
      <c r="C39" s="738" t="s">
        <v>1621</v>
      </c>
      <c r="D39" s="717" t="s">
        <v>615</v>
      </c>
      <c r="E39" s="706" t="s">
        <v>152</v>
      </c>
      <c r="F39" s="708"/>
      <c r="G39" s="702">
        <f>VLOOKUP($A39,'Изменение прайс-листа'!$A$2:$E$798,4,FALSE)</f>
        <v>1924</v>
      </c>
      <c r="H39" s="702">
        <f t="shared" si="3"/>
        <v>2308.7999999999997</v>
      </c>
      <c r="I39" s="739"/>
      <c r="J39" s="121">
        <f t="shared" si="0"/>
        <v>0</v>
      </c>
      <c r="K39" s="705" t="s">
        <v>1034</v>
      </c>
      <c r="L39" s="705" t="s">
        <v>1034</v>
      </c>
      <c r="M39" s="1246"/>
    </row>
    <row r="40" spans="1:13" s="694" customFormat="1" ht="32.25" customHeight="1">
      <c r="A40" s="701" t="s">
        <v>305</v>
      </c>
      <c r="B40" s="738" t="s">
        <v>306</v>
      </c>
      <c r="C40" s="738" t="s">
        <v>1621</v>
      </c>
      <c r="D40" s="717" t="s">
        <v>615</v>
      </c>
      <c r="E40" s="706" t="s">
        <v>152</v>
      </c>
      <c r="F40" s="708"/>
      <c r="G40" s="702">
        <f>VLOOKUP($A40,'Изменение прайс-листа'!$A$2:$E$798,4,FALSE)</f>
        <v>2508</v>
      </c>
      <c r="H40" s="702">
        <f t="shared" si="3"/>
        <v>3009.6</v>
      </c>
      <c r="I40" s="739"/>
      <c r="J40" s="121">
        <f t="shared" si="0"/>
        <v>0</v>
      </c>
      <c r="K40" s="705" t="s">
        <v>1034</v>
      </c>
      <c r="L40" s="705" t="s">
        <v>1034</v>
      </c>
      <c r="M40" s="1246"/>
    </row>
    <row r="41" spans="1:13" s="694" customFormat="1" ht="32.25" customHeight="1">
      <c r="A41" s="701" t="s">
        <v>307</v>
      </c>
      <c r="B41" s="738" t="s">
        <v>308</v>
      </c>
      <c r="C41" s="738" t="s">
        <v>1621</v>
      </c>
      <c r="D41" s="717" t="s">
        <v>615</v>
      </c>
      <c r="E41" s="706" t="s">
        <v>152</v>
      </c>
      <c r="F41" s="708"/>
      <c r="G41" s="702">
        <f>VLOOKUP($A41,'Изменение прайс-листа'!$A$2:$E$798,4,FALSE)</f>
        <v>3112</v>
      </c>
      <c r="H41" s="702">
        <f t="shared" si="3"/>
        <v>3734.3999999999996</v>
      </c>
      <c r="I41" s="739"/>
      <c r="J41" s="121">
        <f t="shared" si="0"/>
        <v>0</v>
      </c>
      <c r="K41" s="705" t="s">
        <v>1034</v>
      </c>
      <c r="L41" s="705" t="s">
        <v>1034</v>
      </c>
      <c r="M41" s="1247"/>
    </row>
    <row r="42" spans="1:13" s="693" customFormat="1" ht="42" customHeight="1">
      <c r="A42" s="701" t="s">
        <v>309</v>
      </c>
      <c r="B42" s="738" t="s">
        <v>310</v>
      </c>
      <c r="C42" s="738" t="s">
        <v>1622</v>
      </c>
      <c r="D42" s="717" t="s">
        <v>615</v>
      </c>
      <c r="E42" s="706" t="s">
        <v>152</v>
      </c>
      <c r="F42" s="704"/>
      <c r="G42" s="702">
        <f>VLOOKUP($A42,'Изменение прайс-листа'!$A$2:$E$798,4,FALSE)</f>
        <v>642</v>
      </c>
      <c r="H42" s="702">
        <f t="shared" si="3"/>
        <v>770.4</v>
      </c>
      <c r="I42" s="739"/>
      <c r="J42" s="121">
        <f t="shared" si="0"/>
        <v>0</v>
      </c>
      <c r="K42" s="705" t="s">
        <v>1034</v>
      </c>
      <c r="L42" s="705" t="s">
        <v>1034</v>
      </c>
      <c r="M42" s="1244" t="s">
        <v>311</v>
      </c>
    </row>
    <row r="43" spans="1:13" s="693" customFormat="1" ht="42" customHeight="1">
      <c r="A43" s="701" t="s">
        <v>312</v>
      </c>
      <c r="B43" s="738" t="s">
        <v>313</v>
      </c>
      <c r="C43" s="738" t="s">
        <v>1622</v>
      </c>
      <c r="D43" s="717" t="s">
        <v>615</v>
      </c>
      <c r="E43" s="706" t="s">
        <v>152</v>
      </c>
      <c r="F43" s="704"/>
      <c r="G43" s="702">
        <f>VLOOKUP($A43,'Изменение прайс-листа'!$A$2:$E$798,4,FALSE)</f>
        <v>862</v>
      </c>
      <c r="H43" s="702">
        <f t="shared" si="3"/>
        <v>1034.3999999999999</v>
      </c>
      <c r="I43" s="739"/>
      <c r="J43" s="121">
        <f t="shared" si="0"/>
        <v>0</v>
      </c>
      <c r="K43" s="705" t="s">
        <v>1034</v>
      </c>
      <c r="L43" s="705" t="s">
        <v>1034</v>
      </c>
      <c r="M43" s="1236"/>
    </row>
    <row r="44" spans="1:13" s="693" customFormat="1" ht="81.75" customHeight="1">
      <c r="A44" s="701" t="s">
        <v>314</v>
      </c>
      <c r="B44" s="738" t="s">
        <v>1611</v>
      </c>
      <c r="C44" s="738" t="s">
        <v>1623</v>
      </c>
      <c r="D44" s="717" t="s">
        <v>615</v>
      </c>
      <c r="E44" s="706" t="s">
        <v>152</v>
      </c>
      <c r="F44" s="704"/>
      <c r="G44" s="702">
        <f>VLOOKUP($A44,'Изменение прайс-листа'!$A$2:$E$798,4,FALSE)</f>
        <v>6836</v>
      </c>
      <c r="H44" s="702">
        <f t="shared" si="3"/>
        <v>8203.1999999999989</v>
      </c>
      <c r="I44" s="739"/>
      <c r="J44" s="121">
        <f t="shared" si="0"/>
        <v>0</v>
      </c>
      <c r="K44" s="721"/>
      <c r="L44" s="721"/>
      <c r="M44" s="707" t="s">
        <v>315</v>
      </c>
    </row>
    <row r="45" spans="1:13" s="694" customFormat="1" ht="81.75" customHeight="1">
      <c r="A45" s="701" t="s">
        <v>316</v>
      </c>
      <c r="B45" s="738" t="s">
        <v>317</v>
      </c>
      <c r="C45" s="738" t="s">
        <v>1623</v>
      </c>
      <c r="D45" s="717" t="s">
        <v>615</v>
      </c>
      <c r="E45" s="706" t="s">
        <v>152</v>
      </c>
      <c r="F45" s="708"/>
      <c r="G45" s="702">
        <f>VLOOKUP($A45,'Изменение прайс-листа'!$A$2:$E$798,4,FALSE)</f>
        <v>3394</v>
      </c>
      <c r="H45" s="702">
        <f t="shared" si="3"/>
        <v>4072.7999999999997</v>
      </c>
      <c r="I45" s="739"/>
      <c r="J45" s="121">
        <f t="shared" si="0"/>
        <v>0</v>
      </c>
      <c r="K45" s="705" t="s">
        <v>1034</v>
      </c>
      <c r="L45" s="705" t="s">
        <v>1034</v>
      </c>
      <c r="M45" s="707" t="s">
        <v>318</v>
      </c>
    </row>
    <row r="46" spans="1:13" s="694" customFormat="1" ht="82.5" customHeight="1">
      <c r="A46" s="701" t="s">
        <v>319</v>
      </c>
      <c r="B46" s="738" t="s">
        <v>320</v>
      </c>
      <c r="C46" s="738" t="s">
        <v>1624</v>
      </c>
      <c r="D46" s="717" t="s">
        <v>615</v>
      </c>
      <c r="E46" s="706" t="s">
        <v>152</v>
      </c>
      <c r="F46" s="708"/>
      <c r="G46" s="702">
        <f>VLOOKUP($A46,'Изменение прайс-листа'!$A$2:$E$798,4,FALSE)</f>
        <v>2034</v>
      </c>
      <c r="H46" s="702">
        <f t="shared" si="3"/>
        <v>2440.7999999999997</v>
      </c>
      <c r="I46" s="739"/>
      <c r="J46" s="121">
        <f t="shared" si="0"/>
        <v>0</v>
      </c>
      <c r="K46" s="705" t="s">
        <v>1034</v>
      </c>
      <c r="L46" s="705" t="s">
        <v>1034</v>
      </c>
      <c r="M46" s="707" t="s">
        <v>652</v>
      </c>
    </row>
    <row r="47" spans="1:13" s="694" customFormat="1" ht="15.6" hidden="1">
      <c r="A47" s="743" t="s">
        <v>1625</v>
      </c>
      <c r="B47" s="744"/>
      <c r="C47" s="744" t="s">
        <v>1624</v>
      </c>
      <c r="D47" s="745"/>
      <c r="E47" s="746"/>
      <c r="F47" s="743"/>
      <c r="G47" s="702" t="e">
        <f>VLOOKUP($A47,'Изменение прайс-листа'!$A$2:$E$798,4,FALSE)</f>
        <v>#N/A</v>
      </c>
      <c r="H47" s="709"/>
      <c r="I47" s="739"/>
      <c r="J47" s="121">
        <f t="shared" si="0"/>
        <v>0</v>
      </c>
      <c r="K47" s="705" t="s">
        <v>1034</v>
      </c>
      <c r="L47" s="705" t="s">
        <v>1034</v>
      </c>
      <c r="M47" s="743"/>
    </row>
    <row r="48" spans="1:13" s="693" customFormat="1" ht="37.5" customHeight="1">
      <c r="A48" s="701" t="s">
        <v>181</v>
      </c>
      <c r="B48" s="738" t="s">
        <v>1612</v>
      </c>
      <c r="C48" s="738" t="s">
        <v>1624</v>
      </c>
      <c r="D48" s="717" t="s">
        <v>615</v>
      </c>
      <c r="E48" s="706" t="s">
        <v>152</v>
      </c>
      <c r="F48" s="710"/>
      <c r="G48" s="702">
        <f>VLOOKUP($A48,'Изменение прайс-листа'!$A$2:$E$798,4,FALSE)</f>
        <v>1588</v>
      </c>
      <c r="H48" s="702">
        <f t="shared" ref="H48:H58" si="4">G48*1.2</f>
        <v>1905.6</v>
      </c>
      <c r="I48" s="739"/>
      <c r="J48" s="121">
        <f t="shared" si="0"/>
        <v>0</v>
      </c>
      <c r="K48" s="705" t="s">
        <v>1034</v>
      </c>
      <c r="L48" s="705" t="s">
        <v>1034</v>
      </c>
      <c r="M48" s="1244" t="s">
        <v>321</v>
      </c>
    </row>
    <row r="49" spans="1:13" s="694" customFormat="1" ht="45" customHeight="1">
      <c r="A49" s="701" t="s">
        <v>182</v>
      </c>
      <c r="B49" s="738" t="s">
        <v>1613</v>
      </c>
      <c r="C49" s="738" t="s">
        <v>1624</v>
      </c>
      <c r="D49" s="717" t="s">
        <v>615</v>
      </c>
      <c r="E49" s="706" t="s">
        <v>152</v>
      </c>
      <c r="F49" s="711"/>
      <c r="G49" s="702">
        <f>VLOOKUP($A49,'Изменение прайс-листа'!$A$2:$E$798,4,FALSE)</f>
        <v>1998</v>
      </c>
      <c r="H49" s="702">
        <f t="shared" si="4"/>
        <v>2397.6</v>
      </c>
      <c r="I49" s="739"/>
      <c r="J49" s="121">
        <f t="shared" si="0"/>
        <v>0</v>
      </c>
      <c r="K49" s="705" t="s">
        <v>1034</v>
      </c>
      <c r="L49" s="705" t="s">
        <v>1034</v>
      </c>
      <c r="M49" s="1235"/>
    </row>
    <row r="50" spans="1:13" s="694" customFormat="1" ht="45" customHeight="1">
      <c r="A50" s="701" t="s">
        <v>1003</v>
      </c>
      <c r="B50" s="738" t="s">
        <v>1004</v>
      </c>
      <c r="C50" s="738" t="s">
        <v>1624</v>
      </c>
      <c r="D50" s="717" t="s">
        <v>615</v>
      </c>
      <c r="E50" s="706" t="s">
        <v>152</v>
      </c>
      <c r="F50" s="711"/>
      <c r="G50" s="702">
        <f>VLOOKUP($A50,'Изменение прайс-листа'!$A$2:$E$798,4,FALSE)</f>
        <v>1650</v>
      </c>
      <c r="H50" s="702">
        <f t="shared" si="4"/>
        <v>1980</v>
      </c>
      <c r="I50" s="739"/>
      <c r="J50" s="121">
        <f t="shared" si="0"/>
        <v>0</v>
      </c>
      <c r="K50" s="705" t="s">
        <v>1034</v>
      </c>
      <c r="L50" s="705" t="s">
        <v>1034</v>
      </c>
      <c r="M50" s="1236"/>
    </row>
    <row r="51" spans="1:13" s="694" customFormat="1" ht="81" customHeight="1">
      <c r="A51" s="701" t="s">
        <v>322</v>
      </c>
      <c r="B51" s="738" t="s">
        <v>183</v>
      </c>
      <c r="C51" s="738" t="s">
        <v>1624</v>
      </c>
      <c r="D51" s="717" t="s">
        <v>615</v>
      </c>
      <c r="E51" s="706" t="s">
        <v>152</v>
      </c>
      <c r="F51" s="708"/>
      <c r="G51" s="702">
        <f>VLOOKUP($A51,'Изменение прайс-листа'!$A$2:$E$798,4,FALSE)</f>
        <v>1466</v>
      </c>
      <c r="H51" s="702">
        <f t="shared" si="4"/>
        <v>1759.2</v>
      </c>
      <c r="I51" s="739"/>
      <c r="J51" s="121">
        <f t="shared" si="0"/>
        <v>0</v>
      </c>
      <c r="K51" s="705" t="s">
        <v>1034</v>
      </c>
      <c r="L51" s="705" t="s">
        <v>1034</v>
      </c>
      <c r="M51" s="707" t="s">
        <v>653</v>
      </c>
    </row>
    <row r="52" spans="1:13" s="693" customFormat="1" ht="98.25" customHeight="1">
      <c r="A52" s="701" t="s">
        <v>185</v>
      </c>
      <c r="B52" s="738" t="s">
        <v>184</v>
      </c>
      <c r="C52" s="738" t="s">
        <v>1626</v>
      </c>
      <c r="D52" s="717" t="s">
        <v>615</v>
      </c>
      <c r="E52" s="706" t="s">
        <v>152</v>
      </c>
      <c r="F52" s="704"/>
      <c r="G52" s="702">
        <f>VLOOKUP($A52,'Изменение прайс-листа'!$A$2:$E$798,4,FALSE)</f>
        <v>1732</v>
      </c>
      <c r="H52" s="702">
        <f t="shared" si="4"/>
        <v>2078.4</v>
      </c>
      <c r="I52" s="739"/>
      <c r="J52" s="121">
        <f t="shared" si="0"/>
        <v>0</v>
      </c>
      <c r="K52" s="705" t="s">
        <v>1034</v>
      </c>
      <c r="L52" s="705" t="s">
        <v>1034</v>
      </c>
      <c r="M52" s="707" t="s">
        <v>323</v>
      </c>
    </row>
    <row r="53" spans="1:13" s="693" customFormat="1" ht="83.25" customHeight="1">
      <c r="A53" s="701" t="s">
        <v>324</v>
      </c>
      <c r="B53" s="738" t="s">
        <v>325</v>
      </c>
      <c r="C53" s="738" t="s">
        <v>1626</v>
      </c>
      <c r="D53" s="717" t="s">
        <v>615</v>
      </c>
      <c r="E53" s="706" t="s">
        <v>152</v>
      </c>
      <c r="F53" s="704"/>
      <c r="G53" s="702">
        <f>VLOOKUP($A53,'Изменение прайс-листа'!$A$2:$E$798,4,FALSE)</f>
        <v>1534</v>
      </c>
      <c r="H53" s="702">
        <f t="shared" si="4"/>
        <v>1840.8</v>
      </c>
      <c r="I53" s="739"/>
      <c r="J53" s="121">
        <f t="shared" si="0"/>
        <v>0</v>
      </c>
      <c r="K53" s="705" t="s">
        <v>1034</v>
      </c>
      <c r="L53" s="705" t="s">
        <v>1034</v>
      </c>
      <c r="M53" s="707" t="s">
        <v>952</v>
      </c>
    </row>
    <row r="54" spans="1:13" s="693" customFormat="1" ht="85.5" customHeight="1">
      <c r="A54" s="701" t="s">
        <v>326</v>
      </c>
      <c r="B54" s="738" t="s">
        <v>468</v>
      </c>
      <c r="C54" s="738" t="s">
        <v>1627</v>
      </c>
      <c r="D54" s="717" t="s">
        <v>615</v>
      </c>
      <c r="E54" s="706" t="s">
        <v>152</v>
      </c>
      <c r="F54" s="704"/>
      <c r="G54" s="702">
        <f>VLOOKUP($A54,'Изменение прайс-листа'!$A$2:$E$798,4,FALSE)</f>
        <v>482</v>
      </c>
      <c r="H54" s="702">
        <f t="shared" si="4"/>
        <v>578.4</v>
      </c>
      <c r="I54" s="739"/>
      <c r="J54" s="121">
        <f t="shared" si="0"/>
        <v>0</v>
      </c>
      <c r="K54" s="705" t="s">
        <v>1034</v>
      </c>
      <c r="L54" s="705" t="s">
        <v>1034</v>
      </c>
      <c r="M54" s="707" t="s">
        <v>469</v>
      </c>
    </row>
    <row r="55" spans="1:13" s="747" customFormat="1" ht="114.75" customHeight="1">
      <c r="A55" s="701" t="s">
        <v>470</v>
      </c>
      <c r="B55" s="738" t="s">
        <v>495</v>
      </c>
      <c r="C55" s="738" t="s">
        <v>1627</v>
      </c>
      <c r="D55" s="717" t="s">
        <v>615</v>
      </c>
      <c r="E55" s="706" t="s">
        <v>152</v>
      </c>
      <c r="F55" s="704"/>
      <c r="G55" s="702">
        <f>VLOOKUP($A55,'Изменение прайс-листа'!$A$2:$E$798,4,FALSE)</f>
        <v>482</v>
      </c>
      <c r="H55" s="702">
        <f t="shared" si="4"/>
        <v>578.4</v>
      </c>
      <c r="I55" s="739"/>
      <c r="J55" s="121">
        <f t="shared" si="0"/>
        <v>0</v>
      </c>
      <c r="K55" s="705" t="s">
        <v>1034</v>
      </c>
      <c r="L55" s="705" t="s">
        <v>1034</v>
      </c>
      <c r="M55" s="707" t="s">
        <v>2022</v>
      </c>
    </row>
    <row r="56" spans="1:13" s="693" customFormat="1" ht="81.75" customHeight="1">
      <c r="A56" s="701" t="s">
        <v>9</v>
      </c>
      <c r="B56" s="738" t="s">
        <v>10</v>
      </c>
      <c r="C56" s="738" t="s">
        <v>1628</v>
      </c>
      <c r="D56" s="717" t="s">
        <v>615</v>
      </c>
      <c r="E56" s="706" t="s">
        <v>152</v>
      </c>
      <c r="F56" s="704"/>
      <c r="G56" s="702">
        <f>VLOOKUP($A56,'Изменение прайс-листа'!$A$2:$E$798,4,FALSE)</f>
        <v>494</v>
      </c>
      <c r="H56" s="702">
        <f t="shared" si="4"/>
        <v>592.79999999999995</v>
      </c>
      <c r="I56" s="739"/>
      <c r="J56" s="121">
        <f t="shared" si="0"/>
        <v>0</v>
      </c>
      <c r="K56" s="705" t="s">
        <v>1034</v>
      </c>
      <c r="L56" s="705" t="s">
        <v>1034</v>
      </c>
      <c r="M56" s="1244" t="s">
        <v>654</v>
      </c>
    </row>
    <row r="57" spans="1:13" s="693" customFormat="1" ht="81.75" customHeight="1">
      <c r="A57" s="701" t="s">
        <v>11</v>
      </c>
      <c r="B57" s="738" t="s">
        <v>12</v>
      </c>
      <c r="C57" s="738" t="s">
        <v>1628</v>
      </c>
      <c r="D57" s="717" t="s">
        <v>615</v>
      </c>
      <c r="E57" s="706" t="s">
        <v>152</v>
      </c>
      <c r="F57" s="704"/>
      <c r="G57" s="702">
        <f>VLOOKUP($A57,'Изменение прайс-листа'!$A$2:$E$798,4,FALSE)</f>
        <v>2518</v>
      </c>
      <c r="H57" s="702">
        <f t="shared" si="4"/>
        <v>3021.6</v>
      </c>
      <c r="I57" s="739"/>
      <c r="J57" s="121">
        <f t="shared" si="0"/>
        <v>0</v>
      </c>
      <c r="K57" s="705" t="s">
        <v>1034</v>
      </c>
      <c r="L57" s="705" t="s">
        <v>1034</v>
      </c>
      <c r="M57" s="1236"/>
    </row>
    <row r="58" spans="1:13" s="693" customFormat="1" ht="81.75" customHeight="1">
      <c r="A58" s="701" t="s">
        <v>13</v>
      </c>
      <c r="B58" s="738" t="s">
        <v>14</v>
      </c>
      <c r="C58" s="738" t="s">
        <v>1628</v>
      </c>
      <c r="D58" s="717" t="s">
        <v>615</v>
      </c>
      <c r="E58" s="706" t="s">
        <v>152</v>
      </c>
      <c r="F58" s="704"/>
      <c r="G58" s="702">
        <f>VLOOKUP($A58,'Изменение прайс-листа'!$A$2:$E$798,4,FALSE)</f>
        <v>4598</v>
      </c>
      <c r="H58" s="702">
        <f t="shared" si="4"/>
        <v>5517.5999999999995</v>
      </c>
      <c r="I58" s="739"/>
      <c r="J58" s="121">
        <f t="shared" si="0"/>
        <v>0</v>
      </c>
      <c r="K58" s="705" t="s">
        <v>1034</v>
      </c>
      <c r="L58" s="705" t="s">
        <v>1034</v>
      </c>
      <c r="M58" s="707" t="s">
        <v>15</v>
      </c>
    </row>
    <row r="59" spans="1:13" s="747" customFormat="1" ht="81.75" customHeight="1">
      <c r="A59" s="701" t="s">
        <v>992</v>
      </c>
      <c r="B59" s="738" t="s">
        <v>993</v>
      </c>
      <c r="C59" s="738" t="s">
        <v>16</v>
      </c>
      <c r="D59" s="717" t="s">
        <v>615</v>
      </c>
      <c r="E59" s="706" t="s">
        <v>152</v>
      </c>
      <c r="F59" s="704"/>
      <c r="G59" s="702">
        <f>VLOOKUP($A59,'Изменение прайс-листа'!$A$2:$E$798,4,FALSE)</f>
        <v>636</v>
      </c>
      <c r="H59" s="702">
        <f t="shared" ref="H59:H64" si="5">G59*1.2</f>
        <v>763.19999999999993</v>
      </c>
      <c r="I59" s="739"/>
      <c r="J59" s="121">
        <f t="shared" si="0"/>
        <v>0</v>
      </c>
      <c r="K59" s="705" t="s">
        <v>1034</v>
      </c>
      <c r="L59" s="705" t="s">
        <v>1034</v>
      </c>
      <c r="M59" s="1244" t="s">
        <v>17</v>
      </c>
    </row>
    <row r="60" spans="1:13" s="747" customFormat="1" ht="54" customHeight="1">
      <c r="A60" s="701" t="s">
        <v>994</v>
      </c>
      <c r="B60" s="738" t="s">
        <v>995</v>
      </c>
      <c r="C60" s="738" t="s">
        <v>16</v>
      </c>
      <c r="D60" s="717" t="s">
        <v>615</v>
      </c>
      <c r="E60" s="706" t="s">
        <v>152</v>
      </c>
      <c r="F60" s="704"/>
      <c r="G60" s="702">
        <f>VLOOKUP($A60,'Изменение прайс-листа'!$A$2:$E$798,4,FALSE)</f>
        <v>680</v>
      </c>
      <c r="H60" s="702">
        <f t="shared" si="5"/>
        <v>816</v>
      </c>
      <c r="I60" s="739"/>
      <c r="J60" s="121">
        <f t="shared" si="0"/>
        <v>0</v>
      </c>
      <c r="K60" s="705" t="s">
        <v>1034</v>
      </c>
      <c r="L60" s="705" t="s">
        <v>1034</v>
      </c>
      <c r="M60" s="1235"/>
    </row>
    <row r="61" spans="1:13" s="747" customFormat="1" ht="82.5" customHeight="1">
      <c r="A61" s="701" t="s">
        <v>996</v>
      </c>
      <c r="B61" s="738" t="s">
        <v>997</v>
      </c>
      <c r="C61" s="738" t="s">
        <v>16</v>
      </c>
      <c r="D61" s="717" t="s">
        <v>615</v>
      </c>
      <c r="E61" s="706" t="s">
        <v>152</v>
      </c>
      <c r="F61" s="704"/>
      <c r="G61" s="702">
        <f>VLOOKUP($A61,'Изменение прайс-листа'!$A$2:$E$798,4,FALSE)</f>
        <v>552</v>
      </c>
      <c r="H61" s="702">
        <f t="shared" si="5"/>
        <v>662.4</v>
      </c>
      <c r="I61" s="739"/>
      <c r="J61" s="121">
        <f t="shared" si="0"/>
        <v>0</v>
      </c>
      <c r="K61" s="705" t="s">
        <v>1034</v>
      </c>
      <c r="L61" s="705" t="s">
        <v>1034</v>
      </c>
      <c r="M61" s="1236"/>
    </row>
    <row r="62" spans="1:13" s="747" customFormat="1" ht="81" customHeight="1">
      <c r="A62" s="701" t="s">
        <v>18</v>
      </c>
      <c r="B62" s="738" t="s">
        <v>19</v>
      </c>
      <c r="C62" s="738" t="s">
        <v>16</v>
      </c>
      <c r="D62" s="717" t="s">
        <v>615</v>
      </c>
      <c r="E62" s="706" t="s">
        <v>152</v>
      </c>
      <c r="F62" s="704"/>
      <c r="G62" s="702">
        <f>VLOOKUP($A62,'Изменение прайс-листа'!$A$2:$E$798,4,FALSE)</f>
        <v>5156</v>
      </c>
      <c r="H62" s="702">
        <f t="shared" si="5"/>
        <v>6187.2</v>
      </c>
      <c r="I62" s="739"/>
      <c r="J62" s="121">
        <f t="shared" si="0"/>
        <v>0</v>
      </c>
      <c r="K62" s="705" t="s">
        <v>1034</v>
      </c>
      <c r="L62" s="705" t="s">
        <v>1034</v>
      </c>
      <c r="M62" s="707" t="s">
        <v>20</v>
      </c>
    </row>
    <row r="63" spans="1:13" s="747" customFormat="1" ht="54" customHeight="1">
      <c r="A63" s="701" t="s">
        <v>21</v>
      </c>
      <c r="B63" s="738" t="s">
        <v>22</v>
      </c>
      <c r="C63" s="738" t="s">
        <v>16</v>
      </c>
      <c r="D63" s="717" t="s">
        <v>615</v>
      </c>
      <c r="E63" s="706" t="s">
        <v>152</v>
      </c>
      <c r="F63" s="704"/>
      <c r="G63" s="702">
        <f>VLOOKUP($A63,'Изменение прайс-листа'!$A$2:$E$798,4,FALSE)</f>
        <v>474</v>
      </c>
      <c r="H63" s="702">
        <f t="shared" si="5"/>
        <v>568.79999999999995</v>
      </c>
      <c r="I63" s="739"/>
      <c r="J63" s="121">
        <f t="shared" si="0"/>
        <v>0</v>
      </c>
      <c r="K63" s="705" t="s">
        <v>1034</v>
      </c>
      <c r="L63" s="705" t="s">
        <v>1034</v>
      </c>
      <c r="M63" s="707" t="s">
        <v>23</v>
      </c>
    </row>
    <row r="64" spans="1:13" s="747" customFormat="1" ht="81" customHeight="1">
      <c r="A64" s="701" t="s">
        <v>24</v>
      </c>
      <c r="B64" s="738" t="s">
        <v>25</v>
      </c>
      <c r="C64" s="738" t="s">
        <v>16</v>
      </c>
      <c r="D64" s="717" t="s">
        <v>615</v>
      </c>
      <c r="E64" s="706" t="s">
        <v>152</v>
      </c>
      <c r="F64" s="704"/>
      <c r="G64" s="702">
        <f>VLOOKUP($A64,'Изменение прайс-листа'!$A$2:$E$798,4,FALSE)</f>
        <v>534</v>
      </c>
      <c r="H64" s="702">
        <f t="shared" si="5"/>
        <v>640.79999999999995</v>
      </c>
      <c r="I64" s="739"/>
      <c r="J64" s="121">
        <f t="shared" si="0"/>
        <v>0</v>
      </c>
      <c r="K64" s="705" t="s">
        <v>1034</v>
      </c>
      <c r="L64" s="705" t="s">
        <v>1034</v>
      </c>
      <c r="M64" s="707" t="s">
        <v>26</v>
      </c>
    </row>
    <row r="65" spans="1:13" s="749" customFormat="1" ht="20.100000000000001" customHeight="1">
      <c r="A65" s="697"/>
      <c r="B65" s="697"/>
      <c r="C65" s="695"/>
      <c r="D65" s="718"/>
      <c r="E65" s="696"/>
      <c r="F65" s="697"/>
      <c r="G65" s="748"/>
      <c r="H65" s="747"/>
      <c r="I65" s="747"/>
      <c r="J65" s="747"/>
      <c r="K65" s="747"/>
      <c r="L65" s="747"/>
      <c r="M65" s="747"/>
    </row>
    <row r="66" spans="1:13" s="697" customFormat="1" ht="15.6">
      <c r="A66" s="694"/>
      <c r="B66" s="694"/>
      <c r="C66" s="698"/>
      <c r="D66" s="719"/>
      <c r="E66" s="699"/>
      <c r="F66" s="693"/>
      <c r="G66" s="750"/>
      <c r="H66" s="747"/>
      <c r="I66" s="747"/>
      <c r="J66" s="747"/>
      <c r="K66" s="747"/>
      <c r="L66" s="747"/>
      <c r="M66" s="747"/>
    </row>
    <row r="67" spans="1:13" ht="15.6">
      <c r="A67" s="245"/>
      <c r="B67" s="245"/>
      <c r="C67" s="395"/>
      <c r="D67" s="720"/>
      <c r="E67" s="176"/>
      <c r="F67" s="167"/>
      <c r="G67" s="751"/>
    </row>
    <row r="68" spans="1:13" ht="15.6">
      <c r="A68" s="245"/>
      <c r="B68" s="245"/>
      <c r="C68" s="395"/>
      <c r="D68" s="720"/>
      <c r="E68" s="176"/>
      <c r="F68" s="167"/>
      <c r="G68" s="751"/>
    </row>
    <row r="69" spans="1:13" ht="15.6">
      <c r="A69" s="245"/>
      <c r="B69" s="245"/>
      <c r="C69" s="395"/>
      <c r="D69" s="720"/>
      <c r="E69" s="176"/>
      <c r="F69" s="167"/>
      <c r="G69" s="751"/>
    </row>
    <row r="70" spans="1:13" ht="15.6">
      <c r="A70" s="245"/>
      <c r="B70" s="245"/>
      <c r="C70" s="395"/>
      <c r="D70" s="720"/>
      <c r="E70" s="176"/>
      <c r="F70" s="167"/>
      <c r="G70" s="751"/>
    </row>
    <row r="71" spans="1:13" ht="15.6">
      <c r="A71" s="245"/>
      <c r="B71" s="245"/>
      <c r="C71" s="395"/>
      <c r="D71" s="720"/>
      <c r="E71" s="176"/>
      <c r="F71" s="167"/>
      <c r="G71" s="751"/>
    </row>
    <row r="72" spans="1:13" ht="15.6">
      <c r="A72" s="245"/>
      <c r="B72" s="245"/>
      <c r="C72" s="395"/>
      <c r="D72" s="720"/>
      <c r="E72" s="176"/>
      <c r="F72" s="167"/>
      <c r="G72" s="751"/>
    </row>
    <row r="73" spans="1:13" ht="15.6">
      <c r="A73" s="245"/>
      <c r="B73" s="245"/>
      <c r="C73" s="395"/>
      <c r="D73" s="720"/>
      <c r="E73" s="176"/>
      <c r="F73" s="167"/>
      <c r="G73" s="751"/>
    </row>
    <row r="74" spans="1:13" ht="15.6">
      <c r="A74" s="245"/>
      <c r="B74" s="245"/>
      <c r="C74" s="395"/>
      <c r="D74" s="720"/>
      <c r="E74" s="176"/>
      <c r="F74" s="167"/>
      <c r="G74" s="751"/>
    </row>
    <row r="75" spans="1:13" ht="15.6">
      <c r="A75" s="245"/>
      <c r="B75" s="245"/>
      <c r="C75" s="395"/>
      <c r="D75" s="720"/>
      <c r="E75" s="176"/>
      <c r="F75" s="167"/>
      <c r="G75" s="751"/>
    </row>
    <row r="76" spans="1:13" ht="15.6">
      <c r="A76" s="245"/>
      <c r="B76" s="245"/>
      <c r="C76" s="395"/>
      <c r="D76" s="720"/>
      <c r="E76" s="176"/>
      <c r="F76" s="167"/>
      <c r="G76" s="751"/>
    </row>
  </sheetData>
  <mergeCells count="25">
    <mergeCell ref="M59:M61"/>
    <mergeCell ref="M27:M29"/>
    <mergeCell ref="M37:M41"/>
    <mergeCell ref="M42:M43"/>
    <mergeCell ref="M48:M50"/>
    <mergeCell ref="M56:M57"/>
    <mergeCell ref="M12:M13"/>
    <mergeCell ref="M15:M16"/>
    <mergeCell ref="M17:M18"/>
    <mergeCell ref="M20:M22"/>
    <mergeCell ref="M25:M26"/>
    <mergeCell ref="M4:M9"/>
    <mergeCell ref="A1:M1"/>
    <mergeCell ref="A2:A3"/>
    <mergeCell ref="B2:B3"/>
    <mergeCell ref="D2:E2"/>
    <mergeCell ref="F2:F3"/>
    <mergeCell ref="G2:G3"/>
    <mergeCell ref="H2:H3"/>
    <mergeCell ref="M2:M3"/>
    <mergeCell ref="C2:C3"/>
    <mergeCell ref="I2:I3"/>
    <mergeCell ref="J2:J3"/>
    <mergeCell ref="K2:K3"/>
    <mergeCell ref="L2:L3"/>
  </mergeCells>
  <pageMargins left="0.78740157480314965" right="0.27559055118110237" top="0.51181102362204722" bottom="0.74803149606299213" header="0.23622047244094491" footer="0.15748031496062992"/>
  <pageSetup paperSize="9" scale="50" fitToHeight="9" orientation="portrait" r:id="rId1"/>
  <headerFooter alignWithMargins="0">
    <oddFooter>&amp;L&amp;"Arial Narrow,обычный"______
Цены со склада в г. Москва, в Рублях РФ.
Возможны изменения в ценах.&amp;C&amp;9ИНСТРУМЕНТЫ Sto OBJ 01102019&amp;R&amp;"Arial Narrow,полужирный"&amp;16&amp;P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4">
              <controlPr defaultSize="0" autoFill="0" autoPict="0" macro="[0]!AddtoOrderForm">
                <anchor moveWithCells="1" sizeWithCells="1">
                  <from>
                    <xdr:col>10</xdr:col>
                    <xdr:colOff>502920</xdr:colOff>
                    <xdr:row>0</xdr:row>
                    <xdr:rowOff>152400</xdr:rowOff>
                  </from>
                  <to>
                    <xdr:col>13</xdr:col>
                    <xdr:colOff>563880</xdr:colOff>
                    <xdr:row>0</xdr:row>
                    <xdr:rowOff>868680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5" tint="0.59999389629810485"/>
  </sheetPr>
  <dimension ref="A1:Q357"/>
  <sheetViews>
    <sheetView showGridLines="0" zoomScale="70" zoomScaleNormal="70" zoomScaleSheetLayoutView="70" workbookViewId="0">
      <pane ySplit="3" topLeftCell="A4" activePane="bottomLeft" state="frozen"/>
      <selection pane="bottomLeft" activeCell="A2" sqref="A2:A3"/>
    </sheetView>
  </sheetViews>
  <sheetFormatPr defaultColWidth="8.5546875" defaultRowHeight="15" zeroHeight="1"/>
  <cols>
    <col min="1" max="1" width="13.5546875" style="752" customWidth="1"/>
    <col min="2" max="2" width="26.6640625" style="752" customWidth="1"/>
    <col min="3" max="3" width="15.44140625" style="752" customWidth="1"/>
    <col min="4" max="4" width="8.44140625" style="752" customWidth="1"/>
    <col min="5" max="5" width="6.44140625" style="752" customWidth="1"/>
    <col min="6" max="6" width="9.44140625" style="752" customWidth="1"/>
    <col min="7" max="7" width="10.5546875" style="752" customWidth="1"/>
    <col min="8" max="10" width="13.5546875" style="752" customWidth="1"/>
    <col min="11" max="11" width="11.5546875" style="752" customWidth="1"/>
    <col min="12" max="15" width="14.44140625" style="752" customWidth="1"/>
    <col min="16" max="17" width="12" style="752" customWidth="1"/>
    <col min="18" max="18" width="11.5546875" style="752" customWidth="1"/>
    <col min="19" max="19" width="13.44140625" style="752" customWidth="1"/>
    <col min="20" max="16384" width="8.5546875" style="752"/>
  </cols>
  <sheetData>
    <row r="1" spans="1:17" ht="103.35" customHeight="1">
      <c r="A1" s="1248" t="s">
        <v>2514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</row>
    <row r="2" spans="1:17" ht="28.5" customHeight="1" thickBot="1">
      <c r="A2" s="1221" t="s">
        <v>250</v>
      </c>
      <c r="B2" s="1252" t="s">
        <v>348</v>
      </c>
      <c r="C2" s="1253" t="s">
        <v>1039</v>
      </c>
      <c r="D2" s="1255" t="s">
        <v>373</v>
      </c>
      <c r="E2" s="1239"/>
      <c r="F2" s="1239"/>
      <c r="G2" s="1239"/>
      <c r="H2" s="1204" t="s">
        <v>1618</v>
      </c>
      <c r="I2" s="1204" t="s">
        <v>1617</v>
      </c>
      <c r="J2" s="1204" t="s">
        <v>1615</v>
      </c>
      <c r="K2" s="1250" t="s">
        <v>1675</v>
      </c>
      <c r="L2" s="1250" t="s">
        <v>1683</v>
      </c>
      <c r="M2" s="1218" t="s">
        <v>2028</v>
      </c>
      <c r="N2" s="1218" t="s">
        <v>2027</v>
      </c>
      <c r="O2" s="1188" t="s">
        <v>1032</v>
      </c>
      <c r="P2" s="1250" t="s">
        <v>1662</v>
      </c>
      <c r="Q2" s="1188" t="s">
        <v>1660</v>
      </c>
    </row>
    <row r="3" spans="1:17" ht="46.5" customHeight="1">
      <c r="A3" s="1221"/>
      <c r="B3" s="1252"/>
      <c r="C3" s="1254"/>
      <c r="D3" s="310" t="s">
        <v>506</v>
      </c>
      <c r="E3" s="690" t="s">
        <v>1161</v>
      </c>
      <c r="F3" s="690" t="s">
        <v>1669</v>
      </c>
      <c r="G3" s="690" t="s">
        <v>508</v>
      </c>
      <c r="H3" s="1205"/>
      <c r="I3" s="1205"/>
      <c r="J3" s="1205"/>
      <c r="K3" s="1251"/>
      <c r="L3" s="1251"/>
      <c r="M3" s="1219"/>
      <c r="N3" s="1219"/>
      <c r="O3" s="1189"/>
      <c r="P3" s="1251"/>
      <c r="Q3" s="1189"/>
    </row>
    <row r="4" spans="1:17" ht="35.1" customHeight="1">
      <c r="A4" s="770" t="s">
        <v>1464</v>
      </c>
      <c r="B4" s="771" t="s">
        <v>1465</v>
      </c>
      <c r="C4" s="772" t="s">
        <v>1040</v>
      </c>
      <c r="D4" s="366" t="s">
        <v>1466</v>
      </c>
      <c r="E4" s="367" t="s">
        <v>447</v>
      </c>
      <c r="F4" s="367">
        <v>2.2999999999999998</v>
      </c>
      <c r="G4" s="368" t="s">
        <v>441</v>
      </c>
      <c r="H4" s="773">
        <f>VLOOKUP($A4,'Изменение прайс-листа'!$A$2:$E$798,4,FALSE)</f>
        <v>11768</v>
      </c>
      <c r="I4" s="773">
        <f t="shared" ref="I4:I24" si="0">H4*1.2</f>
        <v>14121.6</v>
      </c>
      <c r="J4" s="773">
        <f t="shared" ref="J4:J24" si="1">I4*D4</f>
        <v>64634.563200000004</v>
      </c>
      <c r="K4" s="774"/>
      <c r="L4" s="121">
        <f>K4*J4</f>
        <v>0</v>
      </c>
      <c r="M4" s="783">
        <f>ROUNDUP(Q4/P4*K4,0)</f>
        <v>0</v>
      </c>
      <c r="N4" s="784">
        <f>K4/P4</f>
        <v>0</v>
      </c>
      <c r="O4" s="104" t="s">
        <v>1034</v>
      </c>
      <c r="P4" s="309">
        <v>72</v>
      </c>
      <c r="Q4" s="308">
        <v>338.40000000000003</v>
      </c>
    </row>
    <row r="5" spans="1:17" ht="35.1" customHeight="1">
      <c r="A5" s="775" t="s">
        <v>1467</v>
      </c>
      <c r="B5" s="756" t="s">
        <v>1468</v>
      </c>
      <c r="C5" s="217" t="s">
        <v>1040</v>
      </c>
      <c r="D5" s="369" t="s">
        <v>1469</v>
      </c>
      <c r="E5" s="370" t="s">
        <v>447</v>
      </c>
      <c r="F5" s="370">
        <v>2.2999999999999998</v>
      </c>
      <c r="G5" s="371" t="s">
        <v>441</v>
      </c>
      <c r="H5" s="477">
        <f>VLOOKUP($A5,'Изменение прайс-листа'!$A$2:$E$798,4,FALSE)</f>
        <v>1920</v>
      </c>
      <c r="I5" s="477">
        <f t="shared" si="0"/>
        <v>2304</v>
      </c>
      <c r="J5" s="477">
        <f t="shared" si="1"/>
        <v>10598.4</v>
      </c>
      <c r="K5" s="776"/>
      <c r="L5" s="121">
        <f>K5*J5</f>
        <v>0</v>
      </c>
      <c r="M5" s="783">
        <f t="shared" ref="M5:M24" si="2">ROUNDUP(Q5/P5*K5,0)</f>
        <v>0</v>
      </c>
      <c r="N5" s="784">
        <f t="shared" ref="N5:N24" si="3">K5/P5</f>
        <v>0</v>
      </c>
      <c r="O5" s="104" t="s">
        <v>1034</v>
      </c>
      <c r="P5" s="307">
        <v>72</v>
      </c>
      <c r="Q5" s="306">
        <v>345.59999999999997</v>
      </c>
    </row>
    <row r="6" spans="1:17" ht="35.1" customHeight="1">
      <c r="A6" s="775" t="s">
        <v>1470</v>
      </c>
      <c r="B6" s="756" t="s">
        <v>1471</v>
      </c>
      <c r="C6" s="217" t="s">
        <v>1040</v>
      </c>
      <c r="D6" s="369" t="s">
        <v>1472</v>
      </c>
      <c r="E6" s="370" t="s">
        <v>447</v>
      </c>
      <c r="F6" s="370">
        <v>2.2999999999999998</v>
      </c>
      <c r="G6" s="371" t="s">
        <v>441</v>
      </c>
      <c r="H6" s="477">
        <f>VLOOKUP($A6,'Изменение прайс-листа'!$A$2:$E$798,4,FALSE)</f>
        <v>6008</v>
      </c>
      <c r="I6" s="477">
        <f t="shared" si="0"/>
        <v>7209.5999999999995</v>
      </c>
      <c r="J6" s="477">
        <f t="shared" si="1"/>
        <v>19566.854399999997</v>
      </c>
      <c r="K6" s="776"/>
      <c r="L6" s="121">
        <f t="shared" ref="L6:L24" si="4">K6*J6</f>
        <v>0</v>
      </c>
      <c r="M6" s="783">
        <f t="shared" si="2"/>
        <v>0</v>
      </c>
      <c r="N6" s="784">
        <f t="shared" si="3"/>
        <v>0</v>
      </c>
      <c r="O6" s="104" t="s">
        <v>1034</v>
      </c>
      <c r="P6" s="307">
        <v>72</v>
      </c>
      <c r="Q6" s="306">
        <v>208.79999999999998</v>
      </c>
    </row>
    <row r="7" spans="1:17" ht="35.1" customHeight="1">
      <c r="A7" s="775" t="s">
        <v>1473</v>
      </c>
      <c r="B7" s="756" t="s">
        <v>1474</v>
      </c>
      <c r="C7" s="217" t="s">
        <v>1040</v>
      </c>
      <c r="D7" s="369" t="s">
        <v>1475</v>
      </c>
      <c r="E7" s="370" t="s">
        <v>447</v>
      </c>
      <c r="F7" s="370">
        <v>1</v>
      </c>
      <c r="G7" s="371" t="s">
        <v>456</v>
      </c>
      <c r="H7" s="477">
        <f>VLOOKUP($A7,'Изменение прайс-листа'!$A$2:$E$798,4,FALSE)</f>
        <v>7778</v>
      </c>
      <c r="I7" s="477">
        <f t="shared" si="0"/>
        <v>9333.6</v>
      </c>
      <c r="J7" s="477">
        <f t="shared" si="1"/>
        <v>12507.024000000001</v>
      </c>
      <c r="K7" s="776"/>
      <c r="L7" s="121">
        <f t="shared" si="4"/>
        <v>0</v>
      </c>
      <c r="M7" s="783">
        <f t="shared" si="2"/>
        <v>0</v>
      </c>
      <c r="N7" s="784">
        <f t="shared" si="3"/>
        <v>0</v>
      </c>
      <c r="O7" s="104" t="s">
        <v>1034</v>
      </c>
      <c r="P7" s="307">
        <v>270</v>
      </c>
      <c r="Q7" s="306">
        <v>405</v>
      </c>
    </row>
    <row r="8" spans="1:17" ht="35.1" customHeight="1">
      <c r="A8" s="775" t="s">
        <v>1476</v>
      </c>
      <c r="B8" s="756" t="s">
        <v>1477</v>
      </c>
      <c r="C8" s="217" t="s">
        <v>1040</v>
      </c>
      <c r="D8" s="369" t="s">
        <v>1478</v>
      </c>
      <c r="E8" s="370" t="s">
        <v>447</v>
      </c>
      <c r="F8" s="370">
        <v>2.2999999999999998</v>
      </c>
      <c r="G8" s="371" t="s">
        <v>441</v>
      </c>
      <c r="H8" s="477">
        <f>VLOOKUP($A8,'Изменение прайс-листа'!$A$2:$E$798,4,FALSE)</f>
        <v>4506</v>
      </c>
      <c r="I8" s="477">
        <f t="shared" si="0"/>
        <v>5407.2</v>
      </c>
      <c r="J8" s="477">
        <f t="shared" si="1"/>
        <v>32335.056</v>
      </c>
      <c r="K8" s="776"/>
      <c r="L8" s="121">
        <f t="shared" si="4"/>
        <v>0</v>
      </c>
      <c r="M8" s="783">
        <f t="shared" si="2"/>
        <v>0</v>
      </c>
      <c r="N8" s="784">
        <f t="shared" si="3"/>
        <v>0</v>
      </c>
      <c r="O8" s="104" t="s">
        <v>1034</v>
      </c>
      <c r="P8" s="307">
        <v>72</v>
      </c>
      <c r="Q8" s="306">
        <v>439.2</v>
      </c>
    </row>
    <row r="9" spans="1:17" ht="35.1" customHeight="1">
      <c r="A9" s="775" t="s">
        <v>1479</v>
      </c>
      <c r="B9" s="756" t="s">
        <v>1480</v>
      </c>
      <c r="C9" s="217" t="s">
        <v>1040</v>
      </c>
      <c r="D9" s="369" t="s">
        <v>1481</v>
      </c>
      <c r="E9" s="370" t="s">
        <v>447</v>
      </c>
      <c r="F9" s="370">
        <v>1</v>
      </c>
      <c r="G9" s="371" t="s">
        <v>441</v>
      </c>
      <c r="H9" s="477">
        <f>VLOOKUP($A9,'Изменение прайс-листа'!$A$2:$E$798,4,FALSE)</f>
        <v>8074</v>
      </c>
      <c r="I9" s="477">
        <f t="shared" si="0"/>
        <v>9688.7999999999993</v>
      </c>
      <c r="J9" s="477">
        <f t="shared" si="1"/>
        <v>12014.111999999999</v>
      </c>
      <c r="K9" s="776"/>
      <c r="L9" s="121">
        <f t="shared" si="4"/>
        <v>0</v>
      </c>
      <c r="M9" s="783">
        <f t="shared" si="2"/>
        <v>0</v>
      </c>
      <c r="N9" s="784">
        <f t="shared" si="3"/>
        <v>0</v>
      </c>
      <c r="O9" s="104" t="s">
        <v>1034</v>
      </c>
      <c r="P9" s="307">
        <v>270</v>
      </c>
      <c r="Q9" s="306">
        <v>351</v>
      </c>
    </row>
    <row r="10" spans="1:17" ht="35.1" customHeight="1">
      <c r="A10" s="775" t="s">
        <v>1482</v>
      </c>
      <c r="B10" s="756" t="s">
        <v>1483</v>
      </c>
      <c r="C10" s="217" t="s">
        <v>1040</v>
      </c>
      <c r="D10" s="369" t="s">
        <v>1484</v>
      </c>
      <c r="E10" s="370" t="s">
        <v>447</v>
      </c>
      <c r="F10" s="370">
        <v>1</v>
      </c>
      <c r="G10" s="371" t="s">
        <v>441</v>
      </c>
      <c r="H10" s="477">
        <f>VLOOKUP($A10,'Изменение прайс-листа'!$A$2:$E$798,4,FALSE)</f>
        <v>20708</v>
      </c>
      <c r="I10" s="477">
        <f t="shared" si="0"/>
        <v>24849.599999999999</v>
      </c>
      <c r="J10" s="477">
        <f t="shared" si="1"/>
        <v>28080.047999999995</v>
      </c>
      <c r="K10" s="776"/>
      <c r="L10" s="121">
        <f t="shared" si="4"/>
        <v>0</v>
      </c>
      <c r="M10" s="783">
        <f t="shared" si="2"/>
        <v>0</v>
      </c>
      <c r="N10" s="784">
        <f t="shared" si="3"/>
        <v>0</v>
      </c>
      <c r="O10" s="104" t="s">
        <v>1034</v>
      </c>
      <c r="P10" s="307">
        <v>270</v>
      </c>
      <c r="Q10" s="306">
        <v>351</v>
      </c>
    </row>
    <row r="11" spans="1:17" ht="35.1" customHeight="1">
      <c r="A11" s="775" t="s">
        <v>1485</v>
      </c>
      <c r="B11" s="756" t="s">
        <v>1486</v>
      </c>
      <c r="C11" s="217" t="s">
        <v>1040</v>
      </c>
      <c r="D11" s="369" t="s">
        <v>1487</v>
      </c>
      <c r="E11" s="370" t="s">
        <v>447</v>
      </c>
      <c r="F11" s="370">
        <v>2.2999999999999998</v>
      </c>
      <c r="G11" s="371" t="s">
        <v>441</v>
      </c>
      <c r="H11" s="477">
        <f>VLOOKUP($A11,'Изменение прайс-листа'!$A$2:$E$798,4,FALSE)</f>
        <v>11794</v>
      </c>
      <c r="I11" s="477">
        <f t="shared" si="0"/>
        <v>14152.8</v>
      </c>
      <c r="J11" s="477">
        <f t="shared" si="1"/>
        <v>69660.08159999999</v>
      </c>
      <c r="K11" s="776"/>
      <c r="L11" s="121">
        <f t="shared" si="4"/>
        <v>0</v>
      </c>
      <c r="M11" s="783">
        <f t="shared" si="2"/>
        <v>0</v>
      </c>
      <c r="N11" s="784">
        <f t="shared" si="3"/>
        <v>0</v>
      </c>
      <c r="O11" s="104" t="s">
        <v>1034</v>
      </c>
      <c r="P11" s="307">
        <v>72</v>
      </c>
      <c r="Q11" s="306">
        <v>367.2</v>
      </c>
    </row>
    <row r="12" spans="1:17" ht="35.1" customHeight="1">
      <c r="A12" s="775" t="s">
        <v>1488</v>
      </c>
      <c r="B12" s="756" t="s">
        <v>1489</v>
      </c>
      <c r="C12" s="217" t="s">
        <v>1040</v>
      </c>
      <c r="D12" s="369" t="s">
        <v>1490</v>
      </c>
      <c r="E12" s="370" t="s">
        <v>447</v>
      </c>
      <c r="F12" s="370">
        <v>2.2999999999999998</v>
      </c>
      <c r="G12" s="371" t="s">
        <v>441</v>
      </c>
      <c r="H12" s="477">
        <f>VLOOKUP($A12,'Изменение прайс-листа'!$A$2:$E$798,4,FALSE)</f>
        <v>9988</v>
      </c>
      <c r="I12" s="477">
        <f t="shared" si="0"/>
        <v>11985.6</v>
      </c>
      <c r="J12" s="477">
        <f t="shared" si="1"/>
        <v>61474.142399999997</v>
      </c>
      <c r="K12" s="776"/>
      <c r="L12" s="121">
        <f t="shared" si="4"/>
        <v>0</v>
      </c>
      <c r="M12" s="783">
        <f t="shared" si="2"/>
        <v>0</v>
      </c>
      <c r="N12" s="784">
        <f t="shared" si="3"/>
        <v>0</v>
      </c>
      <c r="O12" s="104" t="s">
        <v>1034</v>
      </c>
      <c r="P12" s="307">
        <v>72</v>
      </c>
      <c r="Q12" s="306">
        <v>374.40000000000003</v>
      </c>
    </row>
    <row r="13" spans="1:17" ht="35.1" customHeight="1">
      <c r="A13" s="775" t="s">
        <v>1491</v>
      </c>
      <c r="B13" s="756" t="s">
        <v>1492</v>
      </c>
      <c r="C13" s="217" t="s">
        <v>1040</v>
      </c>
      <c r="D13" s="369" t="s">
        <v>1493</v>
      </c>
      <c r="E13" s="370" t="s">
        <v>447</v>
      </c>
      <c r="F13" s="370">
        <v>2.2999999999999998</v>
      </c>
      <c r="G13" s="371" t="s">
        <v>441</v>
      </c>
      <c r="H13" s="477">
        <f>VLOOKUP($A13,'Изменение прайс-листа'!$A$2:$E$798,4,FALSE)</f>
        <v>2444</v>
      </c>
      <c r="I13" s="477">
        <f t="shared" si="0"/>
        <v>2932.7999999999997</v>
      </c>
      <c r="J13" s="477">
        <f t="shared" si="1"/>
        <v>16121.601599999998</v>
      </c>
      <c r="K13" s="776"/>
      <c r="L13" s="121">
        <f t="shared" si="4"/>
        <v>0</v>
      </c>
      <c r="M13" s="783">
        <f t="shared" si="2"/>
        <v>0</v>
      </c>
      <c r="N13" s="784">
        <f t="shared" si="3"/>
        <v>0</v>
      </c>
      <c r="O13" s="104" t="s">
        <v>1034</v>
      </c>
      <c r="P13" s="307">
        <v>72</v>
      </c>
      <c r="Q13" s="306">
        <v>417.59999999999997</v>
      </c>
    </row>
    <row r="14" spans="1:17" ht="35.1" customHeight="1">
      <c r="A14" s="775" t="s">
        <v>1494</v>
      </c>
      <c r="B14" s="756" t="s">
        <v>1495</v>
      </c>
      <c r="C14" s="217" t="s">
        <v>1040</v>
      </c>
      <c r="D14" s="369" t="s">
        <v>1496</v>
      </c>
      <c r="E14" s="370" t="s">
        <v>447</v>
      </c>
      <c r="F14" s="370">
        <v>2.2999999999999998</v>
      </c>
      <c r="G14" s="371" t="s">
        <v>441</v>
      </c>
      <c r="H14" s="477">
        <f>VLOOKUP($A14,'Изменение прайс-листа'!$A$2:$E$798,4,FALSE)</f>
        <v>2946</v>
      </c>
      <c r="I14" s="477">
        <f t="shared" si="0"/>
        <v>3535.2</v>
      </c>
      <c r="J14" s="477">
        <f t="shared" si="1"/>
        <v>14635.727999999997</v>
      </c>
      <c r="K14" s="776"/>
      <c r="L14" s="121">
        <f t="shared" si="4"/>
        <v>0</v>
      </c>
      <c r="M14" s="783">
        <f t="shared" si="2"/>
        <v>0</v>
      </c>
      <c r="N14" s="784">
        <f t="shared" si="3"/>
        <v>0</v>
      </c>
      <c r="O14" s="104" t="s">
        <v>1034</v>
      </c>
      <c r="P14" s="307">
        <v>72</v>
      </c>
      <c r="Q14" s="306">
        <v>324</v>
      </c>
    </row>
    <row r="15" spans="1:17" ht="35.1" customHeight="1">
      <c r="A15" s="775" t="s">
        <v>1497</v>
      </c>
      <c r="B15" s="756" t="s">
        <v>1498</v>
      </c>
      <c r="C15" s="217" t="s">
        <v>1040</v>
      </c>
      <c r="D15" s="369" t="s">
        <v>1499</v>
      </c>
      <c r="E15" s="370" t="s">
        <v>447</v>
      </c>
      <c r="F15" s="370">
        <v>1</v>
      </c>
      <c r="G15" s="371" t="s">
        <v>456</v>
      </c>
      <c r="H15" s="477">
        <f>VLOOKUP($A15,'Изменение прайс-листа'!$A$2:$E$798,4,FALSE)</f>
        <v>7494</v>
      </c>
      <c r="I15" s="477">
        <f t="shared" si="0"/>
        <v>8992.7999999999993</v>
      </c>
      <c r="J15" s="477">
        <f t="shared" si="1"/>
        <v>13489.199999999999</v>
      </c>
      <c r="K15" s="776"/>
      <c r="L15" s="121">
        <f t="shared" si="4"/>
        <v>0</v>
      </c>
      <c r="M15" s="783">
        <f t="shared" si="2"/>
        <v>0</v>
      </c>
      <c r="N15" s="784">
        <f t="shared" si="3"/>
        <v>0</v>
      </c>
      <c r="O15" s="104" t="s">
        <v>1034</v>
      </c>
      <c r="P15" s="307">
        <v>270</v>
      </c>
      <c r="Q15" s="306">
        <v>486</v>
      </c>
    </row>
    <row r="16" spans="1:17" ht="35.1" customHeight="1">
      <c r="A16" s="775" t="s">
        <v>1500</v>
      </c>
      <c r="B16" s="756" t="s">
        <v>1501</v>
      </c>
      <c r="C16" s="217" t="s">
        <v>1040</v>
      </c>
      <c r="D16" s="369" t="s">
        <v>1502</v>
      </c>
      <c r="E16" s="370" t="s">
        <v>447</v>
      </c>
      <c r="F16" s="370">
        <v>1</v>
      </c>
      <c r="G16" s="371" t="s">
        <v>456</v>
      </c>
      <c r="H16" s="477">
        <f>VLOOKUP($A16,'Изменение прайс-листа'!$A$2:$E$798,4,FALSE)</f>
        <v>8540</v>
      </c>
      <c r="I16" s="477">
        <f t="shared" si="0"/>
        <v>10248</v>
      </c>
      <c r="J16" s="477">
        <f t="shared" si="1"/>
        <v>14859.6</v>
      </c>
      <c r="K16" s="776"/>
      <c r="L16" s="121">
        <f t="shared" si="4"/>
        <v>0</v>
      </c>
      <c r="M16" s="783">
        <f t="shared" si="2"/>
        <v>0</v>
      </c>
      <c r="N16" s="784">
        <f t="shared" si="3"/>
        <v>0</v>
      </c>
      <c r="O16" s="104" t="s">
        <v>1034</v>
      </c>
      <c r="P16" s="307">
        <v>270</v>
      </c>
      <c r="Q16" s="306">
        <v>405</v>
      </c>
    </row>
    <row r="17" spans="1:17" ht="35.1" customHeight="1">
      <c r="A17" s="775" t="s">
        <v>1503</v>
      </c>
      <c r="B17" s="756" t="s">
        <v>1504</v>
      </c>
      <c r="C17" s="217" t="s">
        <v>1040</v>
      </c>
      <c r="D17" s="369" t="s">
        <v>1505</v>
      </c>
      <c r="E17" s="370" t="s">
        <v>447</v>
      </c>
      <c r="F17" s="370">
        <v>2.2999999999999998</v>
      </c>
      <c r="G17" s="371" t="s">
        <v>441</v>
      </c>
      <c r="H17" s="477">
        <f>VLOOKUP($A17,'Изменение прайс-листа'!$A$2:$E$798,4,FALSE)</f>
        <v>3418</v>
      </c>
      <c r="I17" s="477">
        <f t="shared" si="0"/>
        <v>4101.5999999999995</v>
      </c>
      <c r="J17" s="477">
        <f t="shared" si="1"/>
        <v>20754.095999999994</v>
      </c>
      <c r="K17" s="776"/>
      <c r="L17" s="121">
        <f t="shared" si="4"/>
        <v>0</v>
      </c>
      <c r="M17" s="783">
        <f t="shared" si="2"/>
        <v>0</v>
      </c>
      <c r="N17" s="784">
        <f t="shared" si="3"/>
        <v>0</v>
      </c>
      <c r="O17" s="104" t="s">
        <v>1034</v>
      </c>
      <c r="P17" s="307">
        <v>72</v>
      </c>
      <c r="Q17" s="306">
        <v>378.71999999999997</v>
      </c>
    </row>
    <row r="18" spans="1:17" ht="35.1" customHeight="1">
      <c r="A18" s="775" t="s">
        <v>1506</v>
      </c>
      <c r="B18" s="756" t="s">
        <v>1507</v>
      </c>
      <c r="C18" s="217" t="s">
        <v>1040</v>
      </c>
      <c r="D18" s="369" t="s">
        <v>1508</v>
      </c>
      <c r="E18" s="370" t="s">
        <v>447</v>
      </c>
      <c r="F18" s="370">
        <v>2.2999999999999998</v>
      </c>
      <c r="G18" s="371" t="s">
        <v>441</v>
      </c>
      <c r="H18" s="477">
        <f>VLOOKUP($A18,'Изменение прайс-листа'!$A$2:$E$798,4,FALSE)</f>
        <v>2472</v>
      </c>
      <c r="I18" s="477">
        <f t="shared" si="0"/>
        <v>2966.4</v>
      </c>
      <c r="J18" s="477">
        <f t="shared" si="1"/>
        <v>14737.075200000001</v>
      </c>
      <c r="K18" s="776"/>
      <c r="L18" s="121">
        <f t="shared" si="4"/>
        <v>0</v>
      </c>
      <c r="M18" s="783">
        <f t="shared" si="2"/>
        <v>0</v>
      </c>
      <c r="N18" s="784">
        <f t="shared" si="3"/>
        <v>0</v>
      </c>
      <c r="O18" s="104" t="s">
        <v>1034</v>
      </c>
      <c r="P18" s="307">
        <v>72</v>
      </c>
      <c r="Q18" s="306">
        <v>367.2</v>
      </c>
    </row>
    <row r="19" spans="1:17" ht="35.1" customHeight="1">
      <c r="A19" s="775" t="s">
        <v>1509</v>
      </c>
      <c r="B19" s="756" t="s">
        <v>1510</v>
      </c>
      <c r="C19" s="217" t="s">
        <v>1040</v>
      </c>
      <c r="D19" s="369" t="s">
        <v>1511</v>
      </c>
      <c r="E19" s="370" t="s">
        <v>447</v>
      </c>
      <c r="F19" s="370">
        <v>2.2999999999999998</v>
      </c>
      <c r="G19" s="371" t="s">
        <v>441</v>
      </c>
      <c r="H19" s="477">
        <f>VLOOKUP($A19,'Изменение прайс-листа'!$A$2:$E$798,4,FALSE)</f>
        <v>5034</v>
      </c>
      <c r="I19" s="477">
        <f t="shared" si="0"/>
        <v>6040.8</v>
      </c>
      <c r="J19" s="477">
        <f t="shared" si="1"/>
        <v>30705.386400000003</v>
      </c>
      <c r="K19" s="776"/>
      <c r="L19" s="121">
        <f t="shared" si="4"/>
        <v>0</v>
      </c>
      <c r="M19" s="783">
        <f t="shared" si="2"/>
        <v>0</v>
      </c>
      <c r="N19" s="784">
        <f t="shared" si="3"/>
        <v>0</v>
      </c>
      <c r="O19" s="104" t="s">
        <v>1034</v>
      </c>
      <c r="P19" s="307">
        <v>75</v>
      </c>
      <c r="Q19" s="306">
        <v>390</v>
      </c>
    </row>
    <row r="20" spans="1:17" ht="35.1" customHeight="1">
      <c r="A20" s="775" t="s">
        <v>1512</v>
      </c>
      <c r="B20" s="756" t="s">
        <v>1513</v>
      </c>
      <c r="C20" s="217" t="s">
        <v>1040</v>
      </c>
      <c r="D20" s="369" t="s">
        <v>1514</v>
      </c>
      <c r="E20" s="370" t="s">
        <v>447</v>
      </c>
      <c r="F20" s="370">
        <v>2.2999999999999998</v>
      </c>
      <c r="G20" s="371" t="s">
        <v>441</v>
      </c>
      <c r="H20" s="477">
        <f>VLOOKUP($A20,'Изменение прайс-листа'!$A$2:$E$798,4,FALSE)</f>
        <v>3128</v>
      </c>
      <c r="I20" s="477">
        <f t="shared" si="0"/>
        <v>3753.6</v>
      </c>
      <c r="J20" s="477">
        <f t="shared" si="1"/>
        <v>10877.9328</v>
      </c>
      <c r="K20" s="776"/>
      <c r="L20" s="121">
        <f t="shared" si="4"/>
        <v>0</v>
      </c>
      <c r="M20" s="783">
        <f t="shared" si="2"/>
        <v>0</v>
      </c>
      <c r="N20" s="784">
        <f t="shared" si="3"/>
        <v>0</v>
      </c>
      <c r="O20" s="104" t="s">
        <v>1034</v>
      </c>
      <c r="P20" s="307">
        <v>72</v>
      </c>
      <c r="Q20" s="306">
        <v>217.44</v>
      </c>
    </row>
    <row r="21" spans="1:17" ht="35.1" customHeight="1">
      <c r="A21" s="775" t="s">
        <v>1515</v>
      </c>
      <c r="B21" s="756" t="s">
        <v>1516</v>
      </c>
      <c r="C21" s="217" t="s">
        <v>1040</v>
      </c>
      <c r="D21" s="369" t="s">
        <v>1517</v>
      </c>
      <c r="E21" s="370" t="s">
        <v>447</v>
      </c>
      <c r="F21" s="370">
        <v>1</v>
      </c>
      <c r="G21" s="371" t="s">
        <v>456</v>
      </c>
      <c r="H21" s="477">
        <f>VLOOKUP($A21,'Изменение прайс-листа'!$A$2:$E$798,4,FALSE)</f>
        <v>11606</v>
      </c>
      <c r="I21" s="477">
        <f t="shared" si="0"/>
        <v>13927.199999999999</v>
      </c>
      <c r="J21" s="477">
        <f t="shared" si="1"/>
        <v>15041.376</v>
      </c>
      <c r="K21" s="776"/>
      <c r="L21" s="121">
        <f t="shared" si="4"/>
        <v>0</v>
      </c>
      <c r="M21" s="783">
        <f t="shared" si="2"/>
        <v>0</v>
      </c>
      <c r="N21" s="784">
        <f t="shared" si="3"/>
        <v>0</v>
      </c>
      <c r="O21" s="104" t="s">
        <v>1034</v>
      </c>
      <c r="P21" s="307">
        <v>270</v>
      </c>
      <c r="Q21" s="306">
        <v>345.6</v>
      </c>
    </row>
    <row r="22" spans="1:17" ht="35.1" customHeight="1">
      <c r="A22" s="775" t="s">
        <v>1518</v>
      </c>
      <c r="B22" s="756" t="s">
        <v>1519</v>
      </c>
      <c r="C22" s="217" t="s">
        <v>1040</v>
      </c>
      <c r="D22" s="369" t="s">
        <v>1520</v>
      </c>
      <c r="E22" s="370" t="s">
        <v>447</v>
      </c>
      <c r="F22" s="370">
        <v>5</v>
      </c>
      <c r="G22" s="371" t="s">
        <v>441</v>
      </c>
      <c r="H22" s="477">
        <f>VLOOKUP($A22,'Изменение прайс-листа'!$A$2:$E$798,4,FALSE)</f>
        <v>29670</v>
      </c>
      <c r="I22" s="477">
        <f t="shared" si="0"/>
        <v>35604</v>
      </c>
      <c r="J22" s="477">
        <f t="shared" si="1"/>
        <v>178020</v>
      </c>
      <c r="K22" s="776"/>
      <c r="L22" s="121">
        <f t="shared" si="4"/>
        <v>0</v>
      </c>
      <c r="M22" s="783">
        <f t="shared" si="2"/>
        <v>0</v>
      </c>
      <c r="N22" s="784">
        <f t="shared" si="3"/>
        <v>0</v>
      </c>
      <c r="O22" s="104" t="s">
        <v>1034</v>
      </c>
      <c r="P22" s="307">
        <v>270</v>
      </c>
      <c r="Q22" s="306">
        <v>388.8</v>
      </c>
    </row>
    <row r="23" spans="1:17" ht="35.1" customHeight="1">
      <c r="A23" s="775" t="s">
        <v>1521</v>
      </c>
      <c r="B23" s="756" t="s">
        <v>1522</v>
      </c>
      <c r="C23" s="217" t="s">
        <v>1040</v>
      </c>
      <c r="D23" s="369" t="s">
        <v>1523</v>
      </c>
      <c r="E23" s="370" t="s">
        <v>447</v>
      </c>
      <c r="F23" s="370">
        <v>1</v>
      </c>
      <c r="G23" s="371" t="s">
        <v>456</v>
      </c>
      <c r="H23" s="477">
        <f>VLOOKUP($A23,'Изменение прайс-листа'!$A$2:$E$798,4,FALSE)</f>
        <v>3498</v>
      </c>
      <c r="I23" s="477">
        <f t="shared" si="0"/>
        <v>4197.5999999999995</v>
      </c>
      <c r="J23" s="477">
        <f t="shared" si="1"/>
        <v>7345.7999999999993</v>
      </c>
      <c r="K23" s="776"/>
      <c r="L23" s="121">
        <f t="shared" si="4"/>
        <v>0</v>
      </c>
      <c r="M23" s="783">
        <f t="shared" si="2"/>
        <v>0</v>
      </c>
      <c r="N23" s="784">
        <f t="shared" si="3"/>
        <v>0</v>
      </c>
      <c r="O23" s="104" t="s">
        <v>1034</v>
      </c>
      <c r="P23" s="307">
        <v>270</v>
      </c>
      <c r="Q23" s="306">
        <v>513</v>
      </c>
    </row>
    <row r="24" spans="1:17" ht="34.5" customHeight="1">
      <c r="A24" s="777" t="s">
        <v>1524</v>
      </c>
      <c r="B24" s="778" t="s">
        <v>1525</v>
      </c>
      <c r="C24" s="779" t="s">
        <v>1040</v>
      </c>
      <c r="D24" s="372" t="s">
        <v>1526</v>
      </c>
      <c r="E24" s="373" t="s">
        <v>447</v>
      </c>
      <c r="F24" s="373">
        <v>1</v>
      </c>
      <c r="G24" s="374" t="s">
        <v>456</v>
      </c>
      <c r="H24" s="481">
        <f>VLOOKUP($A24,'Изменение прайс-листа'!$A$2:$E$798,4,FALSE)</f>
        <v>7178</v>
      </c>
      <c r="I24" s="481">
        <f t="shared" si="0"/>
        <v>8613.6</v>
      </c>
      <c r="J24" s="481">
        <f t="shared" si="1"/>
        <v>10336.32</v>
      </c>
      <c r="K24" s="780"/>
      <c r="L24" s="454">
        <f t="shared" si="4"/>
        <v>0</v>
      </c>
      <c r="M24" s="783">
        <f t="shared" si="2"/>
        <v>0</v>
      </c>
      <c r="N24" s="784">
        <f t="shared" si="3"/>
        <v>0</v>
      </c>
      <c r="O24" s="104" t="s">
        <v>1034</v>
      </c>
      <c r="P24" s="305">
        <v>270</v>
      </c>
      <c r="Q24" s="304">
        <v>405</v>
      </c>
    </row>
    <row r="25" spans="1:17" ht="48" customHeight="1"/>
    <row r="26" spans="1:17" ht="48" customHeight="1"/>
    <row r="27" spans="1:17" ht="48" customHeight="1"/>
    <row r="28" spans="1:17" ht="48" customHeight="1"/>
    <row r="29" spans="1:17" ht="48" customHeight="1"/>
    <row r="30" spans="1:17" ht="48" customHeight="1"/>
    <row r="31" spans="1:17" ht="48" hidden="1" customHeight="1"/>
    <row r="32" spans="1:17" ht="48" hidden="1" customHeight="1"/>
    <row r="33" ht="48" hidden="1" customHeight="1"/>
    <row r="34" ht="48" hidden="1" customHeight="1"/>
    <row r="35" ht="48" hidden="1" customHeight="1"/>
    <row r="36" ht="48" hidden="1" customHeight="1"/>
    <row r="37" ht="48" hidden="1" customHeight="1"/>
    <row r="38" ht="48" hidden="1" customHeight="1"/>
    <row r="39" ht="48" hidden="1" customHeight="1"/>
    <row r="40" ht="48" hidden="1" customHeight="1"/>
    <row r="41" ht="48" hidden="1" customHeight="1"/>
    <row r="42" ht="48" hidden="1" customHeight="1"/>
    <row r="43" ht="48" hidden="1" customHeight="1"/>
    <row r="44" ht="48" hidden="1" customHeight="1"/>
    <row r="45" ht="48" hidden="1" customHeight="1"/>
    <row r="46" ht="48" hidden="1" customHeight="1"/>
    <row r="47" ht="48" hidden="1" customHeight="1"/>
    <row r="48" ht="48" hidden="1" customHeight="1"/>
    <row r="49" ht="48" hidden="1" customHeight="1"/>
    <row r="50" ht="48" hidden="1" customHeight="1"/>
    <row r="51" ht="48" hidden="1" customHeight="1"/>
    <row r="52" ht="48" hidden="1" customHeight="1"/>
    <row r="53" ht="48" hidden="1" customHeight="1"/>
    <row r="54" ht="48" hidden="1" customHeight="1"/>
    <row r="55" ht="48" hidden="1" customHeight="1"/>
    <row r="56" ht="48" hidden="1" customHeight="1"/>
    <row r="57" ht="48" hidden="1" customHeight="1"/>
    <row r="58" ht="48" hidden="1" customHeight="1"/>
    <row r="59" ht="48" hidden="1" customHeight="1"/>
    <row r="60" ht="48" hidden="1" customHeight="1"/>
    <row r="61" ht="48" hidden="1" customHeight="1"/>
    <row r="62" ht="48" hidden="1" customHeight="1"/>
    <row r="63" ht="48" hidden="1" customHeight="1"/>
    <row r="64" ht="48" hidden="1" customHeight="1"/>
    <row r="65" ht="48" hidden="1" customHeight="1"/>
    <row r="66" ht="48" hidden="1" customHeight="1"/>
    <row r="67" ht="48" hidden="1" customHeight="1"/>
    <row r="68" ht="48" hidden="1" customHeight="1"/>
    <row r="69" ht="48" hidden="1" customHeight="1"/>
    <row r="70" ht="48" hidden="1" customHeight="1"/>
    <row r="71" ht="48" hidden="1" customHeight="1"/>
    <row r="72" ht="48" hidden="1" customHeight="1"/>
    <row r="73" ht="48" hidden="1" customHeight="1"/>
    <row r="74" ht="48" hidden="1" customHeight="1"/>
    <row r="75" ht="48" hidden="1" customHeight="1"/>
    <row r="76" ht="48" hidden="1" customHeight="1"/>
    <row r="77" ht="48" hidden="1" customHeight="1"/>
    <row r="78" ht="48" hidden="1" customHeight="1"/>
    <row r="79" ht="48" hidden="1" customHeight="1"/>
    <row r="80" ht="48" hidden="1" customHeight="1"/>
    <row r="81" ht="48" hidden="1" customHeight="1"/>
    <row r="82" ht="48" hidden="1" customHeight="1"/>
    <row r="83" ht="48" hidden="1" customHeight="1"/>
    <row r="84" ht="48" hidden="1" customHeight="1"/>
    <row r="85" ht="48" hidden="1" customHeight="1"/>
    <row r="86" ht="48" hidden="1" customHeight="1"/>
    <row r="87" ht="48" hidden="1" customHeight="1"/>
    <row r="88" ht="48" hidden="1" customHeight="1"/>
    <row r="89" ht="48" hidden="1" customHeight="1"/>
    <row r="90" ht="48" hidden="1" customHeight="1"/>
    <row r="91" ht="48" hidden="1" customHeight="1"/>
    <row r="92" ht="48" hidden="1" customHeight="1"/>
    <row r="93" ht="48" hidden="1" customHeight="1"/>
    <row r="94" ht="48" hidden="1" customHeight="1"/>
    <row r="95" ht="48" hidden="1" customHeight="1"/>
    <row r="96" ht="48" hidden="1" customHeight="1"/>
    <row r="97" ht="48" hidden="1" customHeight="1"/>
    <row r="98" ht="48" hidden="1" customHeight="1"/>
    <row r="99" ht="48" hidden="1" customHeight="1"/>
    <row r="100" ht="48" hidden="1" customHeight="1"/>
    <row r="101" ht="48" hidden="1" customHeight="1"/>
    <row r="102" ht="48" hidden="1" customHeight="1"/>
    <row r="103" ht="48" hidden="1" customHeight="1"/>
    <row r="104" ht="48" hidden="1" customHeight="1"/>
    <row r="105" ht="48" hidden="1" customHeight="1"/>
    <row r="106" ht="48" hidden="1" customHeight="1"/>
    <row r="107" ht="48" hidden="1" customHeight="1"/>
    <row r="108" ht="48" hidden="1" customHeight="1"/>
    <row r="109" ht="48" hidden="1" customHeight="1"/>
    <row r="110" ht="48" hidden="1" customHeight="1"/>
    <row r="111" ht="48" hidden="1" customHeight="1"/>
    <row r="112" ht="48" hidden="1" customHeight="1"/>
    <row r="113" ht="48" hidden="1" customHeight="1"/>
    <row r="114" ht="48" hidden="1" customHeight="1"/>
    <row r="115" ht="48" hidden="1" customHeight="1"/>
    <row r="116" ht="48" hidden="1" customHeight="1"/>
    <row r="117" ht="48" hidden="1" customHeight="1"/>
    <row r="118" ht="48" hidden="1" customHeight="1"/>
    <row r="119" ht="48" hidden="1" customHeight="1"/>
    <row r="120" ht="48" hidden="1" customHeight="1"/>
    <row r="121" ht="48" hidden="1" customHeight="1"/>
    <row r="122" ht="48" hidden="1" customHeight="1"/>
    <row r="123" ht="48" hidden="1" customHeight="1"/>
    <row r="124" ht="48" hidden="1" customHeight="1"/>
    <row r="125" ht="48" hidden="1" customHeight="1"/>
    <row r="126" ht="48" hidden="1" customHeight="1"/>
    <row r="127" ht="48" hidden="1" customHeight="1"/>
    <row r="128" ht="48" hidden="1" customHeight="1"/>
    <row r="129" ht="48" hidden="1" customHeight="1"/>
    <row r="130" ht="48" hidden="1" customHeight="1"/>
    <row r="131" ht="48" hidden="1" customHeight="1"/>
    <row r="132" ht="48" hidden="1" customHeight="1"/>
    <row r="133" ht="48" hidden="1" customHeight="1"/>
    <row r="134" ht="48" hidden="1" customHeight="1"/>
    <row r="135" ht="48" hidden="1" customHeight="1"/>
    <row r="136" ht="48" hidden="1" customHeight="1"/>
    <row r="137" ht="48" hidden="1" customHeight="1"/>
    <row r="138" ht="48" hidden="1" customHeight="1"/>
    <row r="139" ht="48" hidden="1" customHeight="1"/>
    <row r="140" ht="48" hidden="1" customHeight="1"/>
    <row r="141" ht="48" hidden="1" customHeight="1"/>
    <row r="142" ht="48" hidden="1" customHeight="1"/>
    <row r="143" ht="48" hidden="1" customHeight="1"/>
    <row r="144" ht="48" hidden="1" customHeight="1"/>
    <row r="145" ht="48" hidden="1" customHeight="1"/>
    <row r="146" ht="48" hidden="1" customHeight="1"/>
    <row r="147" ht="48" hidden="1" customHeight="1"/>
    <row r="148" ht="48" hidden="1" customHeight="1"/>
    <row r="149" ht="48" hidden="1" customHeight="1"/>
    <row r="150" ht="48" hidden="1" customHeight="1"/>
    <row r="151" ht="48" hidden="1" customHeight="1"/>
    <row r="152" ht="48" hidden="1" customHeight="1"/>
    <row r="153" ht="48" hidden="1" customHeight="1"/>
    <row r="154" ht="48" hidden="1" customHeight="1"/>
    <row r="155" ht="48" hidden="1" customHeight="1"/>
    <row r="156" ht="48" hidden="1" customHeight="1"/>
    <row r="157" ht="48" hidden="1" customHeight="1"/>
    <row r="158" ht="48" hidden="1" customHeight="1"/>
    <row r="159" ht="48" hidden="1" customHeight="1"/>
    <row r="160" ht="48" hidden="1" customHeight="1"/>
    <row r="161" ht="48" hidden="1" customHeight="1"/>
    <row r="162" ht="48" hidden="1" customHeight="1"/>
    <row r="163" ht="48" hidden="1" customHeight="1"/>
    <row r="164" ht="48" hidden="1" customHeight="1"/>
    <row r="165" ht="48" hidden="1" customHeight="1"/>
    <row r="166" ht="48" hidden="1" customHeight="1"/>
    <row r="167" ht="48" hidden="1" customHeight="1"/>
    <row r="168" ht="48" hidden="1" customHeight="1"/>
    <row r="169" ht="48" hidden="1" customHeight="1"/>
    <row r="170" ht="48" hidden="1" customHeight="1"/>
    <row r="171" ht="48" hidden="1" customHeight="1"/>
    <row r="172" ht="48" hidden="1" customHeight="1"/>
    <row r="173" ht="48" hidden="1" customHeight="1"/>
    <row r="174" ht="48" hidden="1" customHeight="1"/>
    <row r="175" ht="48" hidden="1" customHeight="1"/>
    <row r="176" ht="48" hidden="1" customHeight="1"/>
    <row r="177" ht="48" hidden="1" customHeight="1"/>
    <row r="178" ht="48" hidden="1" customHeight="1"/>
    <row r="179" ht="48" hidden="1" customHeight="1"/>
    <row r="180" ht="48" hidden="1" customHeight="1"/>
    <row r="181" ht="48" hidden="1" customHeight="1"/>
    <row r="182" ht="48" hidden="1" customHeight="1"/>
    <row r="183" ht="48" hidden="1" customHeight="1"/>
    <row r="184" ht="48" hidden="1" customHeight="1"/>
    <row r="185" ht="48" hidden="1" customHeight="1"/>
    <row r="186" ht="48" hidden="1" customHeight="1"/>
    <row r="187" ht="48" hidden="1" customHeight="1"/>
    <row r="188" ht="48" hidden="1" customHeight="1"/>
    <row r="189" ht="48" hidden="1" customHeight="1"/>
    <row r="190" ht="48" hidden="1" customHeight="1"/>
    <row r="191" ht="48" hidden="1" customHeight="1"/>
    <row r="192" ht="48" hidden="1" customHeight="1"/>
    <row r="193" ht="48" hidden="1" customHeight="1"/>
    <row r="194" ht="48" hidden="1" customHeight="1"/>
    <row r="195" ht="48" hidden="1" customHeight="1"/>
    <row r="196" ht="48" hidden="1" customHeight="1"/>
    <row r="197" ht="48" hidden="1" customHeight="1"/>
    <row r="198" ht="48" hidden="1" customHeight="1"/>
    <row r="199" ht="48" hidden="1" customHeight="1"/>
    <row r="200" ht="48" hidden="1" customHeight="1"/>
    <row r="201" ht="48" hidden="1" customHeight="1"/>
    <row r="202" ht="48" hidden="1" customHeight="1"/>
    <row r="203" ht="48" hidden="1" customHeight="1"/>
    <row r="204" ht="48" hidden="1" customHeight="1"/>
    <row r="205" ht="48" hidden="1" customHeight="1"/>
    <row r="206" ht="48" hidden="1" customHeight="1"/>
    <row r="207" ht="48" hidden="1" customHeight="1"/>
    <row r="208" ht="48" hidden="1" customHeight="1"/>
    <row r="209" ht="48" hidden="1" customHeight="1"/>
    <row r="210" ht="48" hidden="1" customHeight="1"/>
    <row r="211" ht="48" hidden="1" customHeight="1"/>
    <row r="212" ht="48" hidden="1" customHeight="1"/>
    <row r="213" ht="48" hidden="1" customHeight="1"/>
    <row r="214" ht="48" hidden="1" customHeight="1"/>
    <row r="215" ht="48" hidden="1" customHeight="1"/>
    <row r="216" ht="48" hidden="1" customHeight="1"/>
    <row r="217" ht="48" hidden="1" customHeight="1"/>
    <row r="218" ht="48" hidden="1" customHeight="1"/>
    <row r="219" ht="48" hidden="1" customHeight="1"/>
    <row r="220" ht="48" hidden="1" customHeight="1"/>
    <row r="221" ht="48" hidden="1" customHeight="1"/>
    <row r="222" ht="48" hidden="1" customHeight="1"/>
    <row r="223" ht="48" hidden="1" customHeight="1"/>
    <row r="224" ht="48" hidden="1" customHeight="1"/>
    <row r="225" ht="48" hidden="1" customHeight="1"/>
    <row r="226" ht="48" hidden="1" customHeight="1"/>
    <row r="227" ht="48" hidden="1" customHeight="1"/>
    <row r="228" ht="48" hidden="1" customHeight="1"/>
    <row r="229" ht="48" hidden="1" customHeight="1"/>
    <row r="230" ht="48" hidden="1" customHeight="1"/>
    <row r="231" ht="48" hidden="1" customHeight="1"/>
    <row r="232" ht="48" hidden="1" customHeight="1"/>
    <row r="233" ht="48" hidden="1" customHeight="1"/>
    <row r="234" ht="48" hidden="1" customHeight="1"/>
    <row r="235" ht="48" hidden="1" customHeight="1"/>
    <row r="236" ht="48" hidden="1" customHeight="1"/>
    <row r="237" ht="48" hidden="1" customHeight="1"/>
    <row r="238" ht="48" hidden="1" customHeight="1"/>
    <row r="239" ht="48" hidden="1" customHeight="1"/>
    <row r="240" ht="48" hidden="1" customHeight="1"/>
    <row r="241" ht="48" hidden="1" customHeight="1"/>
    <row r="242" ht="48" hidden="1" customHeight="1"/>
    <row r="243" ht="48" hidden="1" customHeight="1"/>
    <row r="244" ht="48" hidden="1" customHeight="1"/>
    <row r="245" ht="48" hidden="1" customHeight="1"/>
    <row r="246" ht="48" hidden="1" customHeight="1"/>
    <row r="247" ht="48" hidden="1" customHeight="1"/>
    <row r="248" ht="48" hidden="1" customHeight="1"/>
    <row r="249" ht="48" hidden="1" customHeight="1"/>
    <row r="250" ht="48" hidden="1" customHeight="1"/>
    <row r="251" ht="48" hidden="1" customHeight="1"/>
    <row r="252" ht="48" hidden="1" customHeight="1"/>
    <row r="253" ht="48" hidden="1" customHeight="1"/>
    <row r="254" ht="48" hidden="1" customHeight="1"/>
    <row r="255" ht="48" hidden="1" customHeight="1"/>
    <row r="256" ht="48" hidden="1" customHeight="1"/>
    <row r="257" ht="48" hidden="1" customHeight="1"/>
    <row r="258" ht="48" hidden="1" customHeight="1"/>
    <row r="259" ht="48" hidden="1" customHeight="1"/>
    <row r="260" ht="48" hidden="1" customHeight="1"/>
    <row r="261" ht="48" hidden="1" customHeight="1"/>
    <row r="262" ht="48" hidden="1" customHeight="1"/>
    <row r="263" ht="48" hidden="1" customHeight="1"/>
    <row r="264" ht="48" hidden="1" customHeight="1"/>
    <row r="265" ht="48" hidden="1" customHeight="1"/>
    <row r="266" ht="48" hidden="1" customHeight="1"/>
    <row r="267" ht="48" hidden="1" customHeight="1"/>
    <row r="268" ht="48" hidden="1" customHeight="1"/>
    <row r="269" ht="48" hidden="1" customHeight="1"/>
    <row r="270" ht="48" hidden="1" customHeight="1"/>
    <row r="271" ht="48" hidden="1" customHeight="1"/>
    <row r="272" ht="48" hidden="1" customHeight="1"/>
    <row r="273" ht="48" hidden="1" customHeight="1"/>
    <row r="274" ht="48" hidden="1" customHeight="1"/>
    <row r="275" ht="48" hidden="1" customHeight="1"/>
    <row r="276" ht="48" hidden="1" customHeight="1"/>
    <row r="277" ht="48" hidden="1" customHeight="1"/>
    <row r="278" ht="48" hidden="1" customHeight="1"/>
    <row r="279" ht="48" hidden="1" customHeight="1"/>
    <row r="280" ht="48" hidden="1" customHeight="1"/>
    <row r="281" ht="48" hidden="1" customHeight="1"/>
    <row r="282" ht="48" hidden="1" customHeight="1"/>
    <row r="283" ht="48" hidden="1" customHeight="1"/>
    <row r="284" ht="48" hidden="1" customHeight="1"/>
    <row r="285" ht="48" hidden="1" customHeight="1"/>
    <row r="286" ht="48" hidden="1" customHeight="1"/>
    <row r="287" ht="48" hidden="1" customHeight="1"/>
    <row r="288" ht="48" hidden="1" customHeight="1"/>
    <row r="289" ht="48" hidden="1" customHeight="1"/>
    <row r="290" ht="48" hidden="1" customHeight="1"/>
    <row r="291" ht="48" hidden="1" customHeight="1"/>
    <row r="292" ht="48" hidden="1" customHeight="1"/>
    <row r="293" ht="48" hidden="1" customHeight="1"/>
    <row r="294" ht="48" hidden="1" customHeight="1"/>
    <row r="295" ht="48" hidden="1" customHeight="1"/>
    <row r="296" ht="48" hidden="1" customHeight="1"/>
    <row r="297" ht="48" hidden="1" customHeight="1"/>
    <row r="298" ht="48" hidden="1" customHeight="1"/>
    <row r="299" ht="48" hidden="1" customHeight="1"/>
    <row r="300" ht="48" hidden="1" customHeight="1"/>
    <row r="301" ht="48" hidden="1" customHeight="1"/>
    <row r="302" ht="48" hidden="1" customHeight="1"/>
    <row r="303" ht="48" hidden="1" customHeight="1"/>
    <row r="304" ht="48" hidden="1" customHeight="1"/>
    <row r="305" ht="48" hidden="1" customHeight="1"/>
    <row r="306" ht="48" hidden="1" customHeight="1"/>
    <row r="307" ht="48" hidden="1" customHeight="1"/>
    <row r="308" ht="48" hidden="1" customHeight="1"/>
    <row r="309" ht="48" hidden="1" customHeight="1"/>
    <row r="310" ht="48" hidden="1" customHeight="1"/>
    <row r="311" ht="48" hidden="1" customHeight="1"/>
    <row r="312" ht="48" hidden="1" customHeight="1"/>
    <row r="313" ht="48" hidden="1" customHeight="1"/>
    <row r="314" ht="48" hidden="1" customHeight="1"/>
    <row r="315" ht="48" hidden="1" customHeight="1"/>
    <row r="316" ht="48" hidden="1" customHeight="1"/>
    <row r="317" ht="48" hidden="1" customHeight="1"/>
    <row r="318" ht="48" hidden="1" customHeight="1"/>
    <row r="319" ht="48" hidden="1" customHeight="1"/>
    <row r="320" ht="48" hidden="1" customHeight="1"/>
    <row r="321" ht="48" hidden="1" customHeight="1"/>
    <row r="322" ht="48" hidden="1" customHeight="1"/>
    <row r="323" ht="48" hidden="1" customHeight="1"/>
    <row r="324" ht="48" hidden="1" customHeight="1"/>
    <row r="325" ht="48" hidden="1" customHeight="1"/>
    <row r="326" ht="48" hidden="1" customHeight="1"/>
    <row r="327" ht="48" hidden="1" customHeight="1"/>
    <row r="328" ht="48" hidden="1" customHeight="1"/>
    <row r="329" ht="48" hidden="1" customHeight="1"/>
    <row r="330" ht="48" hidden="1" customHeight="1"/>
    <row r="331" ht="48" hidden="1" customHeight="1"/>
    <row r="332" ht="48" hidden="1" customHeight="1"/>
    <row r="333" ht="48" hidden="1" customHeight="1"/>
    <row r="334" ht="48" hidden="1" customHeight="1"/>
    <row r="335" ht="48" hidden="1" customHeight="1"/>
    <row r="336" ht="48" hidden="1" customHeight="1"/>
    <row r="337" ht="48" hidden="1" customHeight="1"/>
    <row r="338" ht="48" hidden="1" customHeight="1"/>
    <row r="339" ht="48" hidden="1" customHeight="1"/>
    <row r="340" ht="48" hidden="1" customHeight="1"/>
    <row r="341" ht="48" hidden="1" customHeight="1"/>
    <row r="342" ht="48" hidden="1" customHeight="1"/>
    <row r="343" ht="48" hidden="1" customHeight="1"/>
    <row r="344" ht="48" hidden="1" customHeight="1"/>
    <row r="345" ht="48" hidden="1" customHeight="1"/>
    <row r="346" ht="48" hidden="1" customHeight="1"/>
    <row r="347" ht="48" hidden="1" customHeight="1"/>
    <row r="348" ht="48" hidden="1" customHeight="1"/>
    <row r="349" ht="48" hidden="1" customHeight="1"/>
    <row r="350" ht="48" hidden="1" customHeight="1"/>
    <row r="351" ht="48" hidden="1" customHeight="1"/>
    <row r="352" ht="48" hidden="1" customHeight="1"/>
    <row r="353" ht="48" hidden="1" customHeight="1"/>
    <row r="354" ht="48" hidden="1" customHeight="1"/>
    <row r="355" ht="48" hidden="1" customHeight="1"/>
    <row r="356" ht="48" hidden="1" customHeight="1"/>
    <row r="357" ht="48" hidden="1" customHeight="1"/>
  </sheetData>
  <mergeCells count="15">
    <mergeCell ref="A1:Q1"/>
    <mergeCell ref="P2:P3"/>
    <mergeCell ref="A2:A3"/>
    <mergeCell ref="B2:B3"/>
    <mergeCell ref="C2:C3"/>
    <mergeCell ref="D2:G2"/>
    <mergeCell ref="H2:H3"/>
    <mergeCell ref="J2:J3"/>
    <mergeCell ref="Q2:Q3"/>
    <mergeCell ref="I2:I3"/>
    <mergeCell ref="L2:L3"/>
    <mergeCell ref="K2:K3"/>
    <mergeCell ref="O2:O3"/>
    <mergeCell ref="M2:M3"/>
    <mergeCell ref="N2:N3"/>
  </mergeCells>
  <pageMargins left="0.7" right="0.7" top="0.75" bottom="0.75" header="0.3" footer="0.3"/>
  <pageSetup paperSize="9" scale="53" orientation="portrait" r:id="rId1"/>
  <colBreaks count="1" manualBreakCount="1">
    <brk id="1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Button 4">
              <controlPr defaultSize="0" autoFill="0" autoPict="0" macro="[0]!AddtoOrderForm">
                <anchor moveWithCells="1" sizeWithCells="1">
                  <from>
                    <xdr:col>12</xdr:col>
                    <xdr:colOff>38100</xdr:colOff>
                    <xdr:row>0</xdr:row>
                    <xdr:rowOff>487680</xdr:rowOff>
                  </from>
                  <to>
                    <xdr:col>16</xdr:col>
                    <xdr:colOff>746760</xdr:colOff>
                    <xdr:row>0</xdr:row>
                    <xdr:rowOff>1013460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7" tint="0.39997558519241921"/>
    <pageSetUpPr fitToPage="1"/>
  </sheetPr>
  <dimension ref="A1:J434"/>
  <sheetViews>
    <sheetView showGridLines="0" zoomScale="70" zoomScaleNormal="70" zoomScaleSheetLayoutView="70" workbookViewId="0">
      <selection activeCell="A2" sqref="A2:I2"/>
    </sheetView>
  </sheetViews>
  <sheetFormatPr defaultColWidth="0" defaultRowHeight="0" customHeight="1" zeroHeight="1"/>
  <cols>
    <col min="1" max="1" width="28.88671875" style="325" customWidth="1"/>
    <col min="2" max="2" width="10.5546875" style="506" customWidth="1"/>
    <col min="3" max="4" width="19.44140625" style="325" customWidth="1"/>
    <col min="5" max="8" width="19.44140625" style="311" customWidth="1"/>
    <col min="9" max="9" width="29.109375" style="311" customWidth="1"/>
    <col min="10" max="16384" width="0" style="311" hidden="1"/>
  </cols>
  <sheetData>
    <row r="1" spans="1:9" s="320" customFormat="1" ht="52.5" customHeight="1">
      <c r="A1" s="1258" t="s">
        <v>2515</v>
      </c>
      <c r="B1" s="1258"/>
      <c r="C1" s="1258"/>
      <c r="D1" s="1258"/>
      <c r="E1" s="1258"/>
      <c r="F1" s="1258"/>
      <c r="G1" s="1258"/>
      <c r="H1" s="1258"/>
      <c r="I1" s="1258"/>
    </row>
    <row r="2" spans="1:9" s="237" customFormat="1" ht="52.5" customHeight="1">
      <c r="A2" s="1259" t="s">
        <v>1861</v>
      </c>
      <c r="B2" s="1259"/>
      <c r="C2" s="1259"/>
      <c r="D2" s="1259"/>
      <c r="E2" s="1260"/>
      <c r="F2" s="1260"/>
      <c r="G2" s="1260"/>
      <c r="H2" s="1260"/>
      <c r="I2" s="1260"/>
    </row>
    <row r="3" spans="1:9" s="245" customFormat="1" ht="52.5" customHeight="1">
      <c r="A3" s="1261" t="s">
        <v>1869</v>
      </c>
      <c r="B3" s="1264" t="s">
        <v>1870</v>
      </c>
      <c r="C3" s="1262" t="s">
        <v>1863</v>
      </c>
      <c r="D3" s="1263"/>
      <c r="E3" s="1262" t="s">
        <v>1864</v>
      </c>
      <c r="F3" s="1263"/>
      <c r="G3" s="1262" t="s">
        <v>1865</v>
      </c>
      <c r="H3" s="1263"/>
      <c r="I3" s="499" t="s">
        <v>1862</v>
      </c>
    </row>
    <row r="4" spans="1:9" s="245" customFormat="1" ht="24" customHeight="1">
      <c r="A4" s="1261"/>
      <c r="B4" s="1264"/>
      <c r="C4" s="498" t="s">
        <v>1871</v>
      </c>
      <c r="D4" s="321" t="s">
        <v>1872</v>
      </c>
      <c r="E4" s="498" t="s">
        <v>1871</v>
      </c>
      <c r="F4" s="321" t="s">
        <v>1872</v>
      </c>
      <c r="G4" s="498" t="s">
        <v>1871</v>
      </c>
      <c r="H4" s="321" t="s">
        <v>1872</v>
      </c>
      <c r="I4" s="500"/>
    </row>
    <row r="5" spans="1:9" s="322" customFormat="1" ht="77.400000000000006" customHeight="1">
      <c r="A5" s="509" t="s">
        <v>1868</v>
      </c>
      <c r="B5" s="511" t="s">
        <v>447</v>
      </c>
      <c r="C5" s="674">
        <v>46</v>
      </c>
      <c r="D5" s="675">
        <v>55.199999999999996</v>
      </c>
      <c r="E5" s="674">
        <v>46</v>
      </c>
      <c r="F5" s="675">
        <v>55.199999999999996</v>
      </c>
      <c r="G5" s="674">
        <v>92</v>
      </c>
      <c r="H5" s="675">
        <v>110.39999999999999</v>
      </c>
      <c r="I5" s="502" t="s">
        <v>1866</v>
      </c>
    </row>
    <row r="6" spans="1:9" s="322" customFormat="1" ht="77.400000000000006" customHeight="1">
      <c r="A6" s="510" t="s">
        <v>1867</v>
      </c>
      <c r="B6" s="508" t="s">
        <v>636</v>
      </c>
      <c r="C6" s="676">
        <v>74</v>
      </c>
      <c r="D6" s="677">
        <v>88.8</v>
      </c>
      <c r="E6" s="676">
        <v>74</v>
      </c>
      <c r="F6" s="677">
        <v>88.8</v>
      </c>
      <c r="G6" s="676">
        <v>148</v>
      </c>
      <c r="H6" s="677">
        <v>177.6</v>
      </c>
      <c r="I6" s="501" t="s">
        <v>1866</v>
      </c>
    </row>
    <row r="7" spans="1:9" ht="13.8">
      <c r="A7" s="323"/>
      <c r="B7" s="504"/>
      <c r="C7" s="323"/>
      <c r="D7" s="323"/>
      <c r="E7" s="324"/>
      <c r="F7" s="324"/>
      <c r="G7" s="324"/>
      <c r="H7" s="324"/>
      <c r="I7" s="324"/>
    </row>
    <row r="8" spans="1:9" s="327" customFormat="1" ht="15.6">
      <c r="A8" s="496" t="s">
        <v>2025</v>
      </c>
      <c r="B8" s="505"/>
    </row>
    <row r="9" spans="1:9" s="328" customFormat="1" ht="15.6" hidden="1">
      <c r="A9" s="1256" t="s">
        <v>1860</v>
      </c>
      <c r="B9" s="1256"/>
      <c r="C9" s="1256"/>
      <c r="D9" s="1256"/>
      <c r="E9" s="1257"/>
      <c r="F9" s="1257"/>
      <c r="G9" s="1257"/>
      <c r="H9" s="1257"/>
      <c r="I9" s="1257"/>
    </row>
    <row r="10" spans="1:9" s="327" customFormat="1" ht="15.6" hidden="1">
      <c r="A10" s="326"/>
      <c r="B10" s="505"/>
      <c r="C10" s="494"/>
      <c r="D10" s="496"/>
    </row>
    <row r="11" spans="1:9" s="327" customFormat="1" ht="15.6" hidden="1">
      <c r="A11" s="326"/>
      <c r="B11" s="505"/>
      <c r="C11" s="494"/>
      <c r="D11" s="496"/>
    </row>
    <row r="12" spans="1:9" ht="24" hidden="1" customHeight="1"/>
    <row r="13" spans="1:9" ht="24" hidden="1" customHeight="1">
      <c r="A13" s="329"/>
      <c r="B13" s="507"/>
      <c r="C13" s="329"/>
      <c r="D13" s="329"/>
    </row>
    <row r="14" spans="1:9" ht="48" hidden="1" customHeight="1"/>
    <row r="15" spans="1:9" ht="48" hidden="1" customHeight="1"/>
    <row r="16" spans="1:9" ht="48" hidden="1" customHeight="1"/>
    <row r="17" spans="9:9" ht="48" hidden="1" customHeight="1"/>
    <row r="18" spans="9:9" ht="48" hidden="1" customHeight="1"/>
    <row r="19" spans="9:9" ht="48" hidden="1" customHeight="1"/>
    <row r="20" spans="9:9" ht="48" hidden="1" customHeight="1"/>
    <row r="21" spans="9:9" ht="48" hidden="1" customHeight="1"/>
    <row r="22" spans="9:9" ht="48" hidden="1" customHeight="1"/>
    <row r="23" spans="9:9" ht="48" hidden="1" customHeight="1"/>
    <row r="24" spans="9:9" ht="48" hidden="1" customHeight="1"/>
    <row r="25" spans="9:9" ht="48" hidden="1" customHeight="1"/>
    <row r="26" spans="9:9" ht="48" hidden="1" customHeight="1"/>
    <row r="27" spans="9:9" ht="48" hidden="1" customHeight="1">
      <c r="I27" s="311">
        <v>25</v>
      </c>
    </row>
    <row r="28" spans="9:9" ht="48" hidden="1" customHeight="1"/>
    <row r="29" spans="9:9" ht="48" hidden="1" customHeight="1"/>
    <row r="30" spans="9:9" ht="48" hidden="1" customHeight="1"/>
    <row r="31" spans="9:9" ht="48" hidden="1" customHeight="1"/>
    <row r="32" spans="9:9" ht="48" hidden="1" customHeight="1"/>
    <row r="33" ht="48" hidden="1" customHeight="1"/>
    <row r="34" ht="48" hidden="1" customHeight="1"/>
    <row r="35" ht="48" hidden="1" customHeight="1"/>
    <row r="36" ht="48" hidden="1" customHeight="1"/>
    <row r="37" ht="48" hidden="1" customHeight="1"/>
    <row r="38" ht="48" hidden="1" customHeight="1"/>
    <row r="39" ht="48" hidden="1" customHeight="1"/>
    <row r="40" ht="48" hidden="1" customHeight="1"/>
    <row r="41" ht="48" hidden="1" customHeight="1"/>
    <row r="42" ht="48" hidden="1" customHeight="1"/>
    <row r="43" ht="48" hidden="1" customHeight="1"/>
    <row r="44" ht="48" hidden="1" customHeight="1"/>
    <row r="45" ht="48" hidden="1" customHeight="1"/>
    <row r="46" ht="48" hidden="1" customHeight="1"/>
    <row r="47" ht="48" hidden="1" customHeight="1"/>
    <row r="48" ht="48" hidden="1" customHeight="1"/>
    <row r="49" ht="48" hidden="1" customHeight="1"/>
    <row r="50" ht="48" hidden="1" customHeight="1"/>
    <row r="51" ht="48" hidden="1" customHeight="1"/>
    <row r="52" ht="48" hidden="1" customHeight="1"/>
    <row r="53" ht="48" hidden="1" customHeight="1"/>
    <row r="54" ht="48" hidden="1" customHeight="1"/>
    <row r="55" ht="48" hidden="1" customHeight="1"/>
    <row r="56" ht="48" hidden="1" customHeight="1"/>
    <row r="57" ht="48" hidden="1" customHeight="1"/>
    <row r="58" ht="48" hidden="1" customHeight="1"/>
    <row r="59" ht="48" hidden="1" customHeight="1"/>
    <row r="60" ht="48" hidden="1" customHeight="1"/>
    <row r="61" ht="48" hidden="1" customHeight="1"/>
    <row r="62" ht="48" hidden="1" customHeight="1"/>
    <row r="63" ht="48" hidden="1" customHeight="1"/>
    <row r="64" ht="48" hidden="1" customHeight="1"/>
    <row r="65" ht="48" hidden="1" customHeight="1"/>
    <row r="66" ht="48" hidden="1" customHeight="1"/>
    <row r="67" ht="48" hidden="1" customHeight="1"/>
    <row r="68" ht="48" hidden="1" customHeight="1"/>
    <row r="69" ht="48" hidden="1" customHeight="1"/>
    <row r="70" ht="48" hidden="1" customHeight="1"/>
    <row r="71" ht="48" hidden="1" customHeight="1"/>
    <row r="72" ht="48" hidden="1" customHeight="1"/>
    <row r="73" ht="48" hidden="1" customHeight="1"/>
    <row r="74" ht="48" hidden="1" customHeight="1"/>
    <row r="75" ht="48" hidden="1" customHeight="1"/>
    <row r="76" ht="48" hidden="1" customHeight="1"/>
    <row r="77" ht="48" hidden="1" customHeight="1"/>
    <row r="78" ht="48" hidden="1" customHeight="1"/>
    <row r="79" ht="48" hidden="1" customHeight="1"/>
    <row r="80" ht="48" hidden="1" customHeight="1"/>
    <row r="81" ht="48" hidden="1" customHeight="1"/>
    <row r="82" ht="48" hidden="1" customHeight="1"/>
    <row r="83" ht="48" hidden="1" customHeight="1"/>
    <row r="84" ht="48" hidden="1" customHeight="1"/>
    <row r="85" ht="48" hidden="1" customHeight="1"/>
    <row r="86" ht="48" hidden="1" customHeight="1"/>
    <row r="87" ht="48" hidden="1" customHeight="1"/>
    <row r="88" ht="48" hidden="1" customHeight="1"/>
    <row r="89" ht="48" hidden="1" customHeight="1"/>
    <row r="90" ht="48" hidden="1" customHeight="1"/>
    <row r="91" ht="48" hidden="1" customHeight="1"/>
    <row r="92" ht="48" hidden="1" customHeight="1"/>
    <row r="93" ht="48" hidden="1" customHeight="1"/>
    <row r="94" ht="48" hidden="1" customHeight="1"/>
    <row r="95" ht="48" hidden="1" customHeight="1"/>
    <row r="96" ht="48" hidden="1" customHeight="1"/>
    <row r="97" ht="48" hidden="1" customHeight="1"/>
    <row r="98" ht="48" hidden="1" customHeight="1"/>
    <row r="99" ht="48" hidden="1" customHeight="1"/>
    <row r="100" ht="48" hidden="1" customHeight="1"/>
    <row r="101" ht="48" hidden="1" customHeight="1"/>
    <row r="102" ht="48" hidden="1" customHeight="1"/>
    <row r="103" ht="48" hidden="1" customHeight="1"/>
    <row r="104" ht="48" hidden="1" customHeight="1"/>
    <row r="105" ht="48" hidden="1" customHeight="1"/>
    <row r="106" ht="48" hidden="1" customHeight="1"/>
    <row r="107" ht="48" hidden="1" customHeight="1"/>
    <row r="108" ht="48" hidden="1" customHeight="1"/>
    <row r="109" ht="48" hidden="1" customHeight="1"/>
    <row r="110" ht="48" hidden="1" customHeight="1"/>
    <row r="111" ht="48" hidden="1" customHeight="1"/>
    <row r="112" ht="48" hidden="1" customHeight="1"/>
    <row r="113" ht="48" hidden="1" customHeight="1"/>
    <row r="114" ht="48" hidden="1" customHeight="1"/>
    <row r="115" ht="48" hidden="1" customHeight="1"/>
    <row r="116" ht="48" hidden="1" customHeight="1"/>
    <row r="117" ht="48" hidden="1" customHeight="1"/>
    <row r="118" ht="48" hidden="1" customHeight="1"/>
    <row r="119" ht="48" hidden="1" customHeight="1"/>
    <row r="120" ht="48" hidden="1" customHeight="1"/>
    <row r="121" ht="48" hidden="1" customHeight="1"/>
    <row r="122" ht="48" hidden="1" customHeight="1"/>
    <row r="123" ht="48" hidden="1" customHeight="1"/>
    <row r="124" ht="48" hidden="1" customHeight="1"/>
    <row r="125" ht="48" hidden="1" customHeight="1"/>
    <row r="126" ht="48" hidden="1" customHeight="1"/>
    <row r="127" ht="48" hidden="1" customHeight="1"/>
    <row r="128" ht="48" hidden="1" customHeight="1"/>
    <row r="129" ht="48" hidden="1" customHeight="1"/>
    <row r="130" ht="48" hidden="1" customHeight="1"/>
    <row r="131" ht="48" hidden="1" customHeight="1"/>
    <row r="132" ht="48" hidden="1" customHeight="1"/>
    <row r="133" ht="48" hidden="1" customHeight="1"/>
    <row r="134" ht="48" hidden="1" customHeight="1"/>
    <row r="135" ht="48" hidden="1" customHeight="1"/>
    <row r="136" ht="48" hidden="1" customHeight="1"/>
    <row r="137" ht="48" hidden="1" customHeight="1"/>
    <row r="138" ht="48" hidden="1" customHeight="1"/>
    <row r="139" ht="48" hidden="1" customHeight="1"/>
    <row r="140" ht="48" hidden="1" customHeight="1"/>
    <row r="141" ht="48" hidden="1" customHeight="1"/>
    <row r="142" ht="48" hidden="1" customHeight="1"/>
    <row r="143" ht="48" hidden="1" customHeight="1"/>
    <row r="144" ht="48" hidden="1" customHeight="1"/>
    <row r="145" ht="48" hidden="1" customHeight="1"/>
    <row r="146" ht="48" hidden="1" customHeight="1"/>
    <row r="147" ht="48" hidden="1" customHeight="1"/>
    <row r="148" ht="48" hidden="1" customHeight="1"/>
    <row r="149" ht="48" hidden="1" customHeight="1"/>
    <row r="150" ht="48" hidden="1" customHeight="1"/>
    <row r="151" ht="48" hidden="1" customHeight="1"/>
    <row r="152" ht="48" hidden="1" customHeight="1"/>
    <row r="153" ht="48" hidden="1" customHeight="1"/>
    <row r="154" ht="48" hidden="1" customHeight="1"/>
    <row r="155" ht="48" hidden="1" customHeight="1"/>
    <row r="156" ht="48" hidden="1" customHeight="1"/>
    <row r="157" ht="48" hidden="1" customHeight="1"/>
    <row r="158" ht="48" hidden="1" customHeight="1"/>
    <row r="159" ht="48" hidden="1" customHeight="1"/>
    <row r="160" ht="48" hidden="1" customHeight="1"/>
    <row r="161" ht="48" hidden="1" customHeight="1"/>
    <row r="162" ht="48" hidden="1" customHeight="1"/>
    <row r="163" ht="48" hidden="1" customHeight="1"/>
    <row r="164" ht="48" hidden="1" customHeight="1"/>
    <row r="165" ht="48" hidden="1" customHeight="1"/>
    <row r="166" ht="48" hidden="1" customHeight="1"/>
    <row r="167" ht="48" hidden="1" customHeight="1"/>
    <row r="168" ht="48" hidden="1" customHeight="1"/>
    <row r="169" ht="48" hidden="1" customHeight="1"/>
    <row r="170" ht="48" hidden="1" customHeight="1"/>
    <row r="171" ht="48" hidden="1" customHeight="1"/>
    <row r="172" ht="48" hidden="1" customHeight="1"/>
    <row r="173" ht="48" hidden="1" customHeight="1"/>
    <row r="174" ht="48" hidden="1" customHeight="1"/>
    <row r="175" ht="48" hidden="1" customHeight="1"/>
    <row r="176" ht="48" hidden="1" customHeight="1"/>
    <row r="177" ht="48" hidden="1" customHeight="1"/>
    <row r="178" ht="48" hidden="1" customHeight="1"/>
    <row r="179" ht="48" hidden="1" customHeight="1"/>
    <row r="180" ht="48" hidden="1" customHeight="1"/>
    <row r="181" ht="48" hidden="1" customHeight="1"/>
    <row r="182" ht="48" hidden="1" customHeight="1"/>
    <row r="183" ht="48" hidden="1" customHeight="1"/>
    <row r="184" ht="48" hidden="1" customHeight="1"/>
    <row r="185" ht="48" hidden="1" customHeight="1"/>
    <row r="186" ht="48" hidden="1" customHeight="1"/>
    <row r="187" ht="48" hidden="1" customHeight="1"/>
    <row r="188" ht="48" hidden="1" customHeight="1"/>
    <row r="189" ht="48" hidden="1" customHeight="1"/>
    <row r="190" ht="48" hidden="1" customHeight="1"/>
    <row r="191" ht="48" hidden="1" customHeight="1"/>
    <row r="192" ht="48" hidden="1" customHeight="1"/>
    <row r="193" ht="48" hidden="1" customHeight="1"/>
    <row r="194" ht="48" hidden="1" customHeight="1"/>
    <row r="195" ht="48" hidden="1" customHeight="1"/>
    <row r="196" ht="48" hidden="1" customHeight="1"/>
    <row r="197" ht="48" hidden="1" customHeight="1"/>
    <row r="198" ht="48" hidden="1" customHeight="1"/>
    <row r="199" ht="48" hidden="1" customHeight="1"/>
    <row r="200" ht="48" hidden="1" customHeight="1"/>
    <row r="201" ht="48" hidden="1" customHeight="1"/>
    <row r="202" ht="48" hidden="1" customHeight="1"/>
    <row r="203" ht="48" hidden="1" customHeight="1"/>
    <row r="204" ht="48" hidden="1" customHeight="1"/>
    <row r="205" ht="48" hidden="1" customHeight="1"/>
    <row r="206" ht="48" hidden="1" customHeight="1"/>
    <row r="207" ht="48" hidden="1" customHeight="1"/>
    <row r="208" ht="48" hidden="1" customHeight="1"/>
    <row r="209" ht="48" hidden="1" customHeight="1"/>
    <row r="210" ht="48" hidden="1" customHeight="1"/>
    <row r="211" ht="48" hidden="1" customHeight="1"/>
    <row r="212" ht="48" hidden="1" customHeight="1"/>
    <row r="213" ht="48" hidden="1" customHeight="1"/>
    <row r="214" ht="48" hidden="1" customHeight="1"/>
    <row r="215" ht="48" hidden="1" customHeight="1"/>
    <row r="216" ht="48" hidden="1" customHeight="1"/>
    <row r="217" ht="48" hidden="1" customHeight="1"/>
    <row r="218" ht="48" hidden="1" customHeight="1"/>
    <row r="219" ht="48" hidden="1" customHeight="1"/>
    <row r="220" ht="48" hidden="1" customHeight="1"/>
    <row r="221" ht="48" hidden="1" customHeight="1"/>
    <row r="222" ht="48" hidden="1" customHeight="1"/>
    <row r="223" ht="48" hidden="1" customHeight="1"/>
    <row r="224" ht="48" hidden="1" customHeight="1"/>
    <row r="225" ht="48" hidden="1" customHeight="1"/>
    <row r="226" ht="48" hidden="1" customHeight="1"/>
    <row r="227" ht="48" hidden="1" customHeight="1"/>
    <row r="228" ht="48" hidden="1" customHeight="1"/>
    <row r="229" ht="48" hidden="1" customHeight="1"/>
    <row r="230" ht="48" hidden="1" customHeight="1"/>
    <row r="231" ht="48" hidden="1" customHeight="1"/>
    <row r="232" ht="48" hidden="1" customHeight="1"/>
    <row r="233" ht="48" hidden="1" customHeight="1"/>
    <row r="234" ht="48" hidden="1" customHeight="1"/>
    <row r="235" ht="48" hidden="1" customHeight="1"/>
    <row r="236" ht="48" hidden="1" customHeight="1"/>
    <row r="237" ht="48" hidden="1" customHeight="1"/>
    <row r="238" ht="48" hidden="1" customHeight="1"/>
    <row r="239" ht="48" hidden="1" customHeight="1"/>
    <row r="240" ht="48" hidden="1" customHeight="1"/>
    <row r="241" ht="48" hidden="1" customHeight="1"/>
    <row r="242" ht="48" hidden="1" customHeight="1"/>
    <row r="243" ht="48" hidden="1" customHeight="1"/>
    <row r="244" ht="48" hidden="1" customHeight="1"/>
    <row r="245" ht="48" hidden="1" customHeight="1"/>
    <row r="246" ht="48" hidden="1" customHeight="1"/>
    <row r="247" ht="48" hidden="1" customHeight="1"/>
    <row r="248" ht="48" hidden="1" customHeight="1"/>
    <row r="249" ht="48" hidden="1" customHeight="1"/>
    <row r="250" ht="48" hidden="1" customHeight="1"/>
    <row r="251" ht="48" hidden="1" customHeight="1"/>
    <row r="252" ht="48" hidden="1" customHeight="1"/>
    <row r="253" ht="48" hidden="1" customHeight="1"/>
    <row r="254" ht="48" hidden="1" customHeight="1"/>
    <row r="255" ht="48" hidden="1" customHeight="1"/>
    <row r="256" ht="48" hidden="1" customHeight="1"/>
    <row r="257" ht="48" hidden="1" customHeight="1"/>
    <row r="258" ht="48" hidden="1" customHeight="1"/>
    <row r="259" ht="48" hidden="1" customHeight="1"/>
    <row r="260" ht="48" hidden="1" customHeight="1"/>
    <row r="261" ht="48" hidden="1" customHeight="1"/>
    <row r="262" ht="48" hidden="1" customHeight="1"/>
    <row r="263" ht="48" hidden="1" customHeight="1"/>
    <row r="264" ht="48" hidden="1" customHeight="1"/>
    <row r="265" ht="48" hidden="1" customHeight="1"/>
    <row r="266" ht="48" hidden="1" customHeight="1"/>
    <row r="267" ht="48" hidden="1" customHeight="1"/>
    <row r="268" ht="48" hidden="1" customHeight="1"/>
    <row r="269" ht="48" hidden="1" customHeight="1"/>
    <row r="270" ht="48" hidden="1" customHeight="1"/>
    <row r="271" ht="48" hidden="1" customHeight="1"/>
    <row r="272" ht="48" hidden="1" customHeight="1"/>
    <row r="273" ht="48" hidden="1" customHeight="1"/>
    <row r="274" ht="48" hidden="1" customHeight="1"/>
    <row r="275" ht="48" hidden="1" customHeight="1"/>
    <row r="276" ht="48" hidden="1" customHeight="1"/>
    <row r="277" ht="48" hidden="1" customHeight="1"/>
    <row r="278" ht="48" hidden="1" customHeight="1"/>
    <row r="279" ht="48" hidden="1" customHeight="1"/>
    <row r="280" ht="48" hidden="1" customHeight="1"/>
    <row r="281" ht="48" hidden="1" customHeight="1"/>
    <row r="282" ht="48" hidden="1" customHeight="1"/>
    <row r="283" ht="48" hidden="1" customHeight="1"/>
    <row r="284" ht="48" hidden="1" customHeight="1"/>
    <row r="285" ht="48" hidden="1" customHeight="1"/>
    <row r="286" ht="48" hidden="1" customHeight="1"/>
    <row r="287" ht="48" hidden="1" customHeight="1"/>
    <row r="288" ht="48" hidden="1" customHeight="1"/>
    <row r="289" ht="48" hidden="1" customHeight="1"/>
    <row r="290" ht="48" hidden="1" customHeight="1"/>
    <row r="291" ht="48" hidden="1" customHeight="1"/>
    <row r="292" ht="48" hidden="1" customHeight="1"/>
    <row r="293" ht="48" hidden="1" customHeight="1"/>
    <row r="294" ht="48" hidden="1" customHeight="1"/>
    <row r="295" ht="48" hidden="1" customHeight="1"/>
    <row r="296" ht="48" hidden="1" customHeight="1"/>
    <row r="297" ht="48" hidden="1" customHeight="1"/>
    <row r="298" ht="48" hidden="1" customHeight="1"/>
    <row r="299" ht="48" hidden="1" customHeight="1"/>
    <row r="300" ht="48" hidden="1" customHeight="1"/>
    <row r="301" ht="48" hidden="1" customHeight="1"/>
    <row r="302" ht="48" hidden="1" customHeight="1"/>
    <row r="303" ht="48" hidden="1" customHeight="1"/>
    <row r="304" ht="48" hidden="1" customHeight="1"/>
    <row r="305" ht="48" hidden="1" customHeight="1"/>
    <row r="306" ht="48" hidden="1" customHeight="1"/>
    <row r="307" ht="48" hidden="1" customHeight="1"/>
    <row r="308" ht="48" hidden="1" customHeight="1"/>
    <row r="309" ht="48" hidden="1" customHeight="1"/>
    <row r="310" ht="48" hidden="1" customHeight="1"/>
    <row r="311" ht="48" hidden="1" customHeight="1"/>
    <row r="312" ht="48" hidden="1" customHeight="1"/>
    <row r="313" ht="48" hidden="1" customHeight="1"/>
    <row r="314" ht="48" hidden="1" customHeight="1"/>
    <row r="315" ht="48" hidden="1" customHeight="1"/>
    <row r="316" ht="48" hidden="1" customHeight="1"/>
    <row r="317" ht="48" hidden="1" customHeight="1"/>
    <row r="318" ht="48" hidden="1" customHeight="1"/>
    <row r="319" ht="48" hidden="1" customHeight="1"/>
    <row r="320" ht="48" hidden="1" customHeight="1"/>
    <row r="321" ht="48" hidden="1" customHeight="1"/>
    <row r="322" ht="48" hidden="1" customHeight="1"/>
    <row r="323" ht="48" hidden="1" customHeight="1"/>
    <row r="324" ht="48" hidden="1" customHeight="1"/>
    <row r="325" ht="48" hidden="1" customHeight="1"/>
    <row r="326" ht="48" hidden="1" customHeight="1"/>
    <row r="327" ht="48" hidden="1" customHeight="1"/>
    <row r="328" ht="48" hidden="1" customHeight="1"/>
    <row r="329" ht="48" hidden="1" customHeight="1"/>
    <row r="330" ht="48" hidden="1" customHeight="1"/>
    <row r="331" ht="48" hidden="1" customHeight="1"/>
    <row r="332" ht="48" hidden="1" customHeight="1"/>
    <row r="333" ht="48" hidden="1" customHeight="1"/>
    <row r="334" ht="48" hidden="1" customHeight="1"/>
    <row r="335" ht="48" hidden="1" customHeight="1"/>
    <row r="336" ht="48" hidden="1" customHeight="1"/>
    <row r="337" ht="48" hidden="1" customHeight="1"/>
    <row r="338" ht="48" hidden="1" customHeight="1"/>
    <row r="339" ht="48" hidden="1" customHeight="1"/>
    <row r="340" ht="48" hidden="1" customHeight="1"/>
    <row r="341" ht="48" hidden="1" customHeight="1"/>
    <row r="342" ht="48" hidden="1" customHeight="1"/>
    <row r="343" ht="48" hidden="1" customHeight="1"/>
    <row r="344" ht="48" hidden="1" customHeight="1"/>
    <row r="345" ht="48" hidden="1" customHeight="1"/>
    <row r="346" ht="48" hidden="1" customHeight="1"/>
    <row r="347" ht="48" hidden="1" customHeight="1"/>
    <row r="348" ht="48" hidden="1" customHeight="1"/>
    <row r="349" ht="48" hidden="1" customHeight="1"/>
    <row r="350" ht="48" hidden="1" customHeight="1"/>
    <row r="351" ht="48" hidden="1" customHeight="1"/>
    <row r="352" ht="48" hidden="1" customHeight="1"/>
    <row r="353" ht="48" hidden="1" customHeight="1"/>
    <row r="354" ht="48" hidden="1" customHeight="1"/>
    <row r="355" ht="48" hidden="1" customHeight="1"/>
    <row r="356" ht="48" hidden="1" customHeight="1"/>
    <row r="357" ht="48" hidden="1" customHeight="1"/>
    <row r="358" ht="48" hidden="1" customHeight="1"/>
    <row r="359" ht="48" hidden="1" customHeight="1"/>
    <row r="360" ht="48" hidden="1" customHeight="1"/>
    <row r="361" ht="48" hidden="1" customHeight="1"/>
    <row r="362" ht="48" hidden="1" customHeight="1"/>
    <row r="363" ht="48" hidden="1" customHeight="1"/>
    <row r="364" ht="48" hidden="1" customHeight="1"/>
    <row r="365" ht="48" hidden="1" customHeight="1"/>
    <row r="366" ht="48" hidden="1" customHeight="1"/>
    <row r="367" ht="48" hidden="1" customHeight="1"/>
    <row r="368" ht="48" hidden="1" customHeight="1"/>
    <row r="369" ht="48" hidden="1" customHeight="1"/>
    <row r="370" ht="48" hidden="1" customHeight="1"/>
    <row r="371" ht="48" hidden="1" customHeight="1"/>
    <row r="372" ht="48" hidden="1" customHeight="1"/>
    <row r="373" ht="48" hidden="1" customHeight="1"/>
    <row r="374" ht="48" hidden="1" customHeight="1"/>
    <row r="375" ht="48" hidden="1" customHeight="1"/>
    <row r="376" ht="48" hidden="1" customHeight="1"/>
    <row r="377" ht="48" hidden="1" customHeight="1"/>
    <row r="378" ht="48" hidden="1" customHeight="1"/>
    <row r="379" ht="48" hidden="1" customHeight="1"/>
    <row r="380" ht="48" hidden="1" customHeight="1"/>
    <row r="381" ht="48" hidden="1" customHeight="1"/>
    <row r="382" ht="48" hidden="1" customHeight="1"/>
    <row r="383" ht="48" hidden="1" customHeight="1"/>
    <row r="384" ht="48" hidden="1" customHeight="1"/>
    <row r="385" ht="48" hidden="1" customHeight="1"/>
    <row r="386" ht="48" hidden="1" customHeight="1"/>
    <row r="387" ht="48" hidden="1" customHeight="1"/>
    <row r="388" ht="48" hidden="1" customHeight="1"/>
    <row r="389" ht="48" hidden="1" customHeight="1"/>
    <row r="390" ht="48" hidden="1" customHeight="1"/>
    <row r="391" ht="48" hidden="1" customHeight="1"/>
    <row r="392" ht="48" hidden="1" customHeight="1"/>
    <row r="393" ht="48" hidden="1" customHeight="1"/>
    <row r="394" ht="48" hidden="1" customHeight="1"/>
    <row r="395" ht="48" hidden="1" customHeight="1"/>
    <row r="396" ht="48" hidden="1" customHeight="1"/>
    <row r="397" ht="48" hidden="1" customHeight="1"/>
    <row r="398" ht="48" hidden="1" customHeight="1"/>
    <row r="399" ht="48" hidden="1" customHeight="1"/>
    <row r="400" ht="48" hidden="1" customHeight="1"/>
    <row r="401" ht="48" hidden="1" customHeight="1"/>
    <row r="402" ht="48" hidden="1" customHeight="1"/>
    <row r="403" ht="48" hidden="1" customHeight="1"/>
    <row r="404" ht="48" hidden="1" customHeight="1"/>
    <row r="405" ht="48" hidden="1" customHeight="1"/>
    <row r="406" ht="48" hidden="1" customHeight="1"/>
    <row r="407" ht="48" hidden="1" customHeight="1"/>
    <row r="408" ht="48" hidden="1" customHeight="1"/>
    <row r="409" ht="48" hidden="1" customHeight="1"/>
    <row r="410" ht="48" hidden="1" customHeight="1"/>
    <row r="411" ht="48" hidden="1" customHeight="1"/>
    <row r="412" ht="48" hidden="1" customHeight="1"/>
    <row r="413" ht="48" hidden="1" customHeight="1"/>
    <row r="414" ht="48" hidden="1" customHeight="1"/>
    <row r="415" ht="48" hidden="1" customHeight="1"/>
    <row r="416" ht="48" hidden="1" customHeight="1"/>
    <row r="417" ht="48" hidden="1" customHeight="1"/>
    <row r="418" ht="48" hidden="1" customHeight="1"/>
    <row r="419" ht="48" hidden="1" customHeight="1"/>
    <row r="420" ht="48" hidden="1" customHeight="1"/>
    <row r="421" ht="48" hidden="1" customHeight="1"/>
    <row r="422" ht="48" hidden="1" customHeight="1"/>
    <row r="423" ht="48" hidden="1" customHeight="1"/>
    <row r="424" ht="48" hidden="1" customHeight="1"/>
    <row r="425" ht="48" hidden="1" customHeight="1"/>
    <row r="426" ht="48" hidden="1" customHeight="1"/>
    <row r="427" ht="48" hidden="1" customHeight="1"/>
    <row r="428" ht="48" hidden="1" customHeight="1"/>
    <row r="429" ht="48" hidden="1" customHeight="1"/>
    <row r="430" ht="48" hidden="1" customHeight="1"/>
    <row r="431" ht="48" hidden="1" customHeight="1"/>
    <row r="432" ht="48" hidden="1" customHeight="1"/>
    <row r="433" spans="10:10" ht="48" hidden="1" customHeight="1"/>
    <row r="434" spans="10:10" ht="48" hidden="1" customHeight="1">
      <c r="J434" s="311">
        <v>7.3</v>
      </c>
    </row>
  </sheetData>
  <mergeCells count="8">
    <mergeCell ref="A9:I9"/>
    <mergeCell ref="A1:I1"/>
    <mergeCell ref="A2:I2"/>
    <mergeCell ref="A3:A4"/>
    <mergeCell ref="C3:D3"/>
    <mergeCell ref="E3:F3"/>
    <mergeCell ref="G3:H3"/>
    <mergeCell ref="B3:B4"/>
  </mergeCells>
  <phoneticPr fontId="24" type="noConversion"/>
  <pageMargins left="0.78740157480314965" right="0.27559055118110237" top="0.51181102362204722" bottom="0.74803149606299213" header="0.23622047244094491" footer="0.15748031496062992"/>
  <pageSetup paperSize="9" scale="47" orientation="portrait" r:id="rId1"/>
  <headerFooter alignWithMargins="0">
    <oddFooter xml:space="preserve">&amp;L______
Цены указаны со склада в г. Москва, в Руб. без учета НДС.
Возможны изменения в ценах.&amp;CНадбавки Sto OBJ 01102019&amp;R&amp;"Arial,полужирный"&amp;16 &amp;P / &amp;N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IV51"/>
  <sheetViews>
    <sheetView zoomScaleNormal="100" workbookViewId="0">
      <pane ySplit="1" topLeftCell="A2" activePane="bottomLeft" state="frozen"/>
      <selection pane="bottomLeft" activeCell="B4" sqref="B4"/>
    </sheetView>
  </sheetViews>
  <sheetFormatPr defaultColWidth="0" defaultRowHeight="13.2" zeroHeight="1"/>
  <cols>
    <col min="1" max="1" width="2.44140625" style="298" customWidth="1"/>
    <col min="2" max="2" width="20.44140625" style="298" customWidth="1"/>
    <col min="3" max="8" width="21.5546875" style="298" customWidth="1"/>
    <col min="9" max="9" width="4" style="375" customWidth="1"/>
    <col min="10" max="16384" width="0" style="375" hidden="1"/>
  </cols>
  <sheetData>
    <row r="1" spans="1:256" ht="13.8" thickBot="1">
      <c r="A1" s="330"/>
      <c r="C1" s="331" t="s">
        <v>1699</v>
      </c>
      <c r="D1" s="332"/>
      <c r="E1" s="333" t="s">
        <v>1700</v>
      </c>
      <c r="F1" s="333"/>
      <c r="G1" s="334" t="s">
        <v>1701</v>
      </c>
      <c r="H1" s="335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256">
      <c r="A2" s="330"/>
      <c r="B2" s="330"/>
      <c r="C2" s="336"/>
      <c r="D2" s="336"/>
      <c r="E2" s="336"/>
      <c r="F2" s="336"/>
      <c r="G2" s="336"/>
      <c r="H2" s="336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ht="40.799999999999997">
      <c r="A3" s="330"/>
      <c r="B3" s="559" t="s">
        <v>2516</v>
      </c>
      <c r="C3" s="337"/>
      <c r="D3" s="338"/>
      <c r="E3" s="338"/>
      <c r="F3" s="336"/>
      <c r="G3" s="336"/>
      <c r="H3" s="336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ht="29.1" customHeight="1">
      <c r="A4" s="330"/>
      <c r="B4" s="339"/>
      <c r="C4" s="1266" t="s">
        <v>1702</v>
      </c>
      <c r="D4" s="1267"/>
      <c r="E4" s="1268" t="s">
        <v>1703</v>
      </c>
      <c r="F4" s="1269"/>
      <c r="G4" s="1270" t="s">
        <v>1608</v>
      </c>
      <c r="H4" s="1270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43.35" customHeight="1">
      <c r="A5" s="330"/>
      <c r="B5" s="339"/>
      <c r="C5" s="1266" t="s">
        <v>1873</v>
      </c>
      <c r="D5" s="1266"/>
      <c r="E5" s="1268" t="s">
        <v>1873</v>
      </c>
      <c r="F5" s="1268"/>
      <c r="G5" s="1270" t="s">
        <v>1874</v>
      </c>
      <c r="H5" s="1270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13.8">
      <c r="A6" s="330"/>
      <c r="B6" s="339"/>
      <c r="C6" s="1266" t="s">
        <v>1704</v>
      </c>
      <c r="D6" s="1267"/>
      <c r="E6" s="1268" t="s">
        <v>1704</v>
      </c>
      <c r="F6" s="1269"/>
      <c r="G6" s="1270" t="s">
        <v>1609</v>
      </c>
      <c r="H6" s="1270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ht="41.1" customHeight="1">
      <c r="A7" s="330"/>
      <c r="B7" s="339"/>
      <c r="C7" s="1271" t="s">
        <v>1705</v>
      </c>
      <c r="D7" s="1271"/>
      <c r="E7" s="1272" t="s">
        <v>1705</v>
      </c>
      <c r="F7" s="1272"/>
      <c r="G7" s="1265" t="s">
        <v>1706</v>
      </c>
      <c r="H7" s="1265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ht="26.1" customHeight="1">
      <c r="A8" s="330"/>
      <c r="B8" s="339"/>
      <c r="C8" s="1271" t="s">
        <v>1707</v>
      </c>
      <c r="D8" s="1271"/>
      <c r="E8" s="1272" t="s">
        <v>1707</v>
      </c>
      <c r="F8" s="1272"/>
      <c r="G8" s="1265" t="s">
        <v>1708</v>
      </c>
      <c r="H8" s="1265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69.599999999999994" customHeight="1">
      <c r="A9" s="330"/>
      <c r="B9" s="339"/>
      <c r="C9" s="1271" t="s">
        <v>1709</v>
      </c>
      <c r="D9" s="1271"/>
      <c r="E9" s="1272" t="s">
        <v>1709</v>
      </c>
      <c r="F9" s="1272"/>
      <c r="G9" s="1265" t="s">
        <v>1710</v>
      </c>
      <c r="H9" s="1265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ht="28.5" customHeight="1">
      <c r="A10" s="330"/>
      <c r="B10" s="339"/>
      <c r="C10" s="1271" t="s">
        <v>1711</v>
      </c>
      <c r="D10" s="1271"/>
      <c r="E10" s="1272" t="s">
        <v>1711</v>
      </c>
      <c r="F10" s="1272"/>
      <c r="G10" s="1265" t="s">
        <v>1712</v>
      </c>
      <c r="H10" s="1265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ht="28.35" customHeight="1">
      <c r="A11" s="330"/>
      <c r="B11" s="339"/>
      <c r="C11" s="340"/>
      <c r="D11" s="340"/>
      <c r="E11" s="341"/>
      <c r="F11" s="341"/>
      <c r="G11" s="1265" t="s">
        <v>1713</v>
      </c>
      <c r="H11" s="1265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ht="14.4" thickBot="1">
      <c r="A12" s="330"/>
      <c r="B12" s="339"/>
      <c r="C12" s="340"/>
      <c r="D12" s="340"/>
      <c r="E12" s="341"/>
      <c r="F12" s="341"/>
      <c r="G12" s="1265" t="s">
        <v>1629</v>
      </c>
      <c r="H12" s="1265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4.4" thickBot="1">
      <c r="A13" s="330"/>
      <c r="B13" s="339"/>
      <c r="C13" s="342" t="s">
        <v>1875</v>
      </c>
      <c r="D13" s="343"/>
      <c r="E13" s="343"/>
      <c r="F13" s="343"/>
      <c r="G13" s="344"/>
      <c r="H13" s="345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3.8" thickBot="1">
      <c r="A14" s="330"/>
      <c r="B14" s="339"/>
      <c r="C14" s="331" t="s">
        <v>1877</v>
      </c>
      <c r="D14" s="332"/>
      <c r="E14" s="333" t="s">
        <v>1878</v>
      </c>
      <c r="F14" s="333"/>
      <c r="G14" s="334" t="s">
        <v>1714</v>
      </c>
      <c r="H14" s="335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5" thickBot="1">
      <c r="A15" s="330"/>
      <c r="B15" s="1273" t="s">
        <v>1876</v>
      </c>
      <c r="C15" s="1275" t="s">
        <v>1715</v>
      </c>
      <c r="D15" s="1276"/>
      <c r="E15" s="1277" t="s">
        <v>1715</v>
      </c>
      <c r="F15" s="1278"/>
      <c r="G15" s="1279" t="s">
        <v>1716</v>
      </c>
      <c r="H15" s="1280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5" thickBot="1">
      <c r="A16" s="330"/>
      <c r="B16" s="1274"/>
      <c r="C16" s="346" t="s">
        <v>1717</v>
      </c>
      <c r="D16" s="346" t="s">
        <v>1718</v>
      </c>
      <c r="E16" s="347" t="s">
        <v>1717</v>
      </c>
      <c r="F16" s="348" t="s">
        <v>1718</v>
      </c>
      <c r="G16" s="349" t="s">
        <v>1717</v>
      </c>
      <c r="H16" s="350" t="s">
        <v>1718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customFormat="1" ht="13.8">
      <c r="A17" s="330"/>
      <c r="B17" s="512" t="s">
        <v>1719</v>
      </c>
      <c r="C17" s="513">
        <v>26000</v>
      </c>
      <c r="D17" s="514">
        <v>33000</v>
      </c>
      <c r="E17" s="515">
        <v>30000</v>
      </c>
      <c r="F17" s="516">
        <v>36000</v>
      </c>
      <c r="G17" s="517" t="s">
        <v>1601</v>
      </c>
      <c r="H17" s="518" t="s">
        <v>1601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customFormat="1" ht="13.8">
      <c r="A18" s="330"/>
      <c r="B18" s="519" t="s">
        <v>1720</v>
      </c>
      <c r="C18" s="355">
        <v>27000</v>
      </c>
      <c r="D18" s="356">
        <v>34000</v>
      </c>
      <c r="E18" s="520">
        <v>29000</v>
      </c>
      <c r="F18" s="521">
        <v>35000</v>
      </c>
      <c r="G18" s="353" t="s">
        <v>1601</v>
      </c>
      <c r="H18" s="354" t="s">
        <v>1601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customFormat="1" ht="13.8">
      <c r="A19" s="330"/>
      <c r="B19" s="519" t="s">
        <v>1723</v>
      </c>
      <c r="C19" s="355">
        <v>32000</v>
      </c>
      <c r="D19" s="356">
        <v>38000</v>
      </c>
      <c r="E19" s="520">
        <v>56000</v>
      </c>
      <c r="F19" s="521">
        <v>60000</v>
      </c>
      <c r="G19" s="353" t="s">
        <v>1601</v>
      </c>
      <c r="H19" s="354" t="s">
        <v>1601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customFormat="1" ht="13.8">
      <c r="A20" s="330"/>
      <c r="B20" s="519" t="s">
        <v>1721</v>
      </c>
      <c r="C20" s="355">
        <v>30000</v>
      </c>
      <c r="D20" s="356">
        <v>37000</v>
      </c>
      <c r="E20" s="520">
        <v>36000</v>
      </c>
      <c r="F20" s="521">
        <v>40000</v>
      </c>
      <c r="G20" s="353" t="s">
        <v>1601</v>
      </c>
      <c r="H20" s="354" t="s">
        <v>1601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customFormat="1" ht="13.8">
      <c r="A21" s="330"/>
      <c r="B21" s="519" t="s">
        <v>1737</v>
      </c>
      <c r="C21" s="355">
        <v>52000</v>
      </c>
      <c r="D21" s="356">
        <v>65000</v>
      </c>
      <c r="E21" s="522">
        <v>75000</v>
      </c>
      <c r="F21" s="523">
        <v>90000</v>
      </c>
      <c r="G21" s="353" t="s">
        <v>1601</v>
      </c>
      <c r="H21" s="354" t="s">
        <v>1601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</row>
    <row r="22" spans="1:256" customFormat="1" ht="13.8">
      <c r="A22" s="330"/>
      <c r="B22" s="519" t="s">
        <v>1738</v>
      </c>
      <c r="C22" s="355">
        <v>44000</v>
      </c>
      <c r="D22" s="356">
        <v>53000</v>
      </c>
      <c r="E22" s="520">
        <v>60000</v>
      </c>
      <c r="F22" s="521">
        <v>65000</v>
      </c>
      <c r="G22" s="353" t="s">
        <v>1601</v>
      </c>
      <c r="H22" s="354" t="s">
        <v>1601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pans="1:256" customFormat="1" ht="13.8">
      <c r="A23" s="330"/>
      <c r="B23" s="519" t="s">
        <v>1724</v>
      </c>
      <c r="C23" s="355">
        <v>42000</v>
      </c>
      <c r="D23" s="356">
        <v>48000</v>
      </c>
      <c r="E23" s="522">
        <v>28000</v>
      </c>
      <c r="F23" s="523">
        <v>32000</v>
      </c>
      <c r="G23" s="353" t="s">
        <v>1601</v>
      </c>
      <c r="H23" s="354" t="s">
        <v>1601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customFormat="1" ht="13.8">
      <c r="A24" s="330"/>
      <c r="B24" s="519" t="s">
        <v>1725</v>
      </c>
      <c r="C24" s="355">
        <v>42000</v>
      </c>
      <c r="D24" s="356">
        <v>48000</v>
      </c>
      <c r="E24" s="522">
        <v>33000</v>
      </c>
      <c r="F24" s="523">
        <v>37000</v>
      </c>
      <c r="G24" s="353" t="s">
        <v>1601</v>
      </c>
      <c r="H24" s="354" t="s">
        <v>1601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customFormat="1" ht="13.8">
      <c r="A25" s="330"/>
      <c r="B25" s="519" t="s">
        <v>1722</v>
      </c>
      <c r="C25" s="355">
        <v>45000</v>
      </c>
      <c r="D25" s="356">
        <v>50000</v>
      </c>
      <c r="E25" s="522">
        <v>44000</v>
      </c>
      <c r="F25" s="523">
        <v>49000</v>
      </c>
      <c r="G25" s="353" t="s">
        <v>1601</v>
      </c>
      <c r="H25" s="354" t="s">
        <v>1601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customFormat="1" ht="13.8">
      <c r="A26" s="330"/>
      <c r="B26" s="519" t="s">
        <v>1726</v>
      </c>
      <c r="C26" s="355">
        <v>42000</v>
      </c>
      <c r="D26" s="356">
        <v>48000</v>
      </c>
      <c r="E26" s="520">
        <v>35000</v>
      </c>
      <c r="F26" s="521">
        <v>38000</v>
      </c>
      <c r="G26" s="353" t="s">
        <v>1601</v>
      </c>
      <c r="H26" s="354" t="s">
        <v>1601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</row>
    <row r="27" spans="1:256" customFormat="1" ht="13.8">
      <c r="A27" s="330"/>
      <c r="B27" s="519" t="s">
        <v>1727</v>
      </c>
      <c r="C27" s="355">
        <v>38000</v>
      </c>
      <c r="D27" s="356">
        <v>44000</v>
      </c>
      <c r="E27" s="522">
        <v>22000</v>
      </c>
      <c r="F27" s="523">
        <v>28000</v>
      </c>
      <c r="G27" s="353" t="s">
        <v>1601</v>
      </c>
      <c r="H27" s="354" t="s">
        <v>1601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</row>
    <row r="28" spans="1:256" customFormat="1" ht="13.8">
      <c r="A28" s="330"/>
      <c r="B28" s="519" t="s">
        <v>1728</v>
      </c>
      <c r="C28" s="355">
        <v>38000</v>
      </c>
      <c r="D28" s="356">
        <v>45000</v>
      </c>
      <c r="E28" s="522">
        <v>34000</v>
      </c>
      <c r="F28" s="523">
        <v>37000</v>
      </c>
      <c r="G28" s="353" t="s">
        <v>1601</v>
      </c>
      <c r="H28" s="354" t="s">
        <v>1601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</row>
    <row r="29" spans="1:256" customFormat="1" ht="13.8">
      <c r="A29" s="330"/>
      <c r="B29" s="519" t="s">
        <v>1729</v>
      </c>
      <c r="C29" s="355">
        <v>90000</v>
      </c>
      <c r="D29" s="356">
        <v>110000</v>
      </c>
      <c r="E29" s="520">
        <v>89000</v>
      </c>
      <c r="F29" s="521">
        <v>95000</v>
      </c>
      <c r="G29" s="351">
        <v>950</v>
      </c>
      <c r="H29" s="352">
        <v>1150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</row>
    <row r="30" spans="1:256" customFormat="1" ht="13.8">
      <c r="A30" s="330"/>
      <c r="B30" s="519" t="s">
        <v>1730</v>
      </c>
      <c r="C30" s="355">
        <v>120000</v>
      </c>
      <c r="D30" s="356">
        <v>135000</v>
      </c>
      <c r="E30" s="520">
        <v>97000</v>
      </c>
      <c r="F30" s="521">
        <v>114000</v>
      </c>
      <c r="G30" s="351">
        <v>1200</v>
      </c>
      <c r="H30" s="352">
        <v>1400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</row>
    <row r="31" spans="1:256" customFormat="1" ht="13.8">
      <c r="A31" s="330"/>
      <c r="B31" s="519" t="s">
        <v>1731</v>
      </c>
      <c r="C31" s="355">
        <v>140000</v>
      </c>
      <c r="D31" s="356">
        <v>155000</v>
      </c>
      <c r="E31" s="520">
        <v>120000</v>
      </c>
      <c r="F31" s="521">
        <v>130000</v>
      </c>
      <c r="G31" s="351">
        <v>1250</v>
      </c>
      <c r="H31" s="352">
        <v>1450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</row>
    <row r="32" spans="1:256" customFormat="1" ht="13.8">
      <c r="A32" s="330"/>
      <c r="B32" s="519" t="s">
        <v>1732</v>
      </c>
      <c r="C32" s="355">
        <v>180000</v>
      </c>
      <c r="D32" s="356">
        <v>210000</v>
      </c>
      <c r="E32" s="520">
        <v>155000</v>
      </c>
      <c r="F32" s="521">
        <v>170000</v>
      </c>
      <c r="G32" s="351">
        <v>1350</v>
      </c>
      <c r="H32" s="352">
        <v>1550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customFormat="1" ht="13.8">
      <c r="A33" s="330"/>
      <c r="B33" s="519" t="s">
        <v>1733</v>
      </c>
      <c r="C33" s="355">
        <v>80000</v>
      </c>
      <c r="D33" s="356">
        <v>95000</v>
      </c>
      <c r="E33" s="520">
        <v>90000</v>
      </c>
      <c r="F33" s="521">
        <v>100000</v>
      </c>
      <c r="G33" s="353" t="s">
        <v>1601</v>
      </c>
      <c r="H33" s="354" t="s">
        <v>1601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</row>
    <row r="34" spans="1:256" customFormat="1" ht="13.8">
      <c r="A34" s="330"/>
      <c r="B34" s="519" t="s">
        <v>1734</v>
      </c>
      <c r="C34" s="355">
        <v>85000</v>
      </c>
      <c r="D34" s="356">
        <v>100000</v>
      </c>
      <c r="E34" s="520">
        <v>91000</v>
      </c>
      <c r="F34" s="521">
        <v>105000</v>
      </c>
      <c r="G34" s="351">
        <v>950</v>
      </c>
      <c r="H34" s="352">
        <v>1150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</row>
    <row r="35" spans="1:256" customFormat="1" ht="13.8">
      <c r="A35" s="330"/>
      <c r="B35" s="519" t="s">
        <v>1735</v>
      </c>
      <c r="C35" s="355">
        <v>90000</v>
      </c>
      <c r="D35" s="356">
        <v>115000</v>
      </c>
      <c r="E35" s="520">
        <v>86000</v>
      </c>
      <c r="F35" s="521">
        <v>102000</v>
      </c>
      <c r="G35" s="353" t="s">
        <v>1601</v>
      </c>
      <c r="H35" s="354" t="s">
        <v>1601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customFormat="1" ht="13.8">
      <c r="A36" s="330"/>
      <c r="B36" s="519" t="s">
        <v>1736</v>
      </c>
      <c r="C36" s="355">
        <v>77000</v>
      </c>
      <c r="D36" s="356">
        <v>96000</v>
      </c>
      <c r="E36" s="520">
        <v>87000</v>
      </c>
      <c r="F36" s="521">
        <v>94000</v>
      </c>
      <c r="G36" s="353" t="s">
        <v>1601</v>
      </c>
      <c r="H36" s="354" t="s">
        <v>1601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</row>
    <row r="37" spans="1:256" customFormat="1" ht="13.8">
      <c r="A37" s="330"/>
      <c r="B37" s="519" t="s">
        <v>1879</v>
      </c>
      <c r="C37" s="355">
        <v>90000</v>
      </c>
      <c r="D37" s="356">
        <v>115000</v>
      </c>
      <c r="E37" s="520">
        <v>88000</v>
      </c>
      <c r="F37" s="521">
        <v>97000</v>
      </c>
      <c r="G37" s="353" t="s">
        <v>1601</v>
      </c>
      <c r="H37" s="354" t="s">
        <v>1601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</row>
    <row r="38" spans="1:256" customFormat="1" ht="13.8">
      <c r="A38" s="330"/>
      <c r="B38" s="519" t="s">
        <v>1880</v>
      </c>
      <c r="C38" s="355">
        <v>155000</v>
      </c>
      <c r="D38" s="356">
        <v>170000</v>
      </c>
      <c r="E38" s="520">
        <v>140000</v>
      </c>
      <c r="F38" s="521">
        <v>150000</v>
      </c>
      <c r="G38" s="353" t="s">
        <v>1601</v>
      </c>
      <c r="H38" s="354" t="s">
        <v>1601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</row>
    <row r="39" spans="1:256" customFormat="1" ht="13.8">
      <c r="A39" s="330"/>
      <c r="B39" s="519" t="s">
        <v>1881</v>
      </c>
      <c r="C39" s="355">
        <v>140000</v>
      </c>
      <c r="D39" s="356">
        <v>160000</v>
      </c>
      <c r="E39" s="520">
        <v>110000</v>
      </c>
      <c r="F39" s="521">
        <v>125000</v>
      </c>
      <c r="G39" s="353" t="s">
        <v>1601</v>
      </c>
      <c r="H39" s="354" t="s">
        <v>1601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</row>
    <row r="40" spans="1:256" customFormat="1" ht="13.8">
      <c r="A40" s="330"/>
      <c r="B40" s="519" t="s">
        <v>1739</v>
      </c>
      <c r="C40" s="355">
        <v>140000</v>
      </c>
      <c r="D40" s="356">
        <v>160000</v>
      </c>
      <c r="E40" s="520">
        <v>150000</v>
      </c>
      <c r="F40" s="521">
        <v>170000</v>
      </c>
      <c r="G40" s="353" t="s">
        <v>1601</v>
      </c>
      <c r="H40" s="354" t="s">
        <v>1601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</row>
    <row r="41" spans="1:256" customFormat="1" ht="13.8">
      <c r="A41" s="330"/>
      <c r="B41" s="519" t="s">
        <v>1740</v>
      </c>
      <c r="C41" s="355">
        <v>120000</v>
      </c>
      <c r="D41" s="356">
        <v>140000</v>
      </c>
      <c r="E41" s="520">
        <v>115000</v>
      </c>
      <c r="F41" s="521">
        <v>135000</v>
      </c>
      <c r="G41" s="353" t="s">
        <v>1601</v>
      </c>
      <c r="H41" s="354" t="s">
        <v>1601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</row>
    <row r="42" spans="1:256" customFormat="1" ht="13.8">
      <c r="A42" s="330"/>
      <c r="B42" s="519" t="s">
        <v>1741</v>
      </c>
      <c r="C42" s="355">
        <v>120000</v>
      </c>
      <c r="D42" s="356">
        <v>140000</v>
      </c>
      <c r="E42" s="520">
        <v>125000</v>
      </c>
      <c r="F42" s="521">
        <v>145000</v>
      </c>
      <c r="G42" s="353" t="s">
        <v>1601</v>
      </c>
      <c r="H42" s="354" t="s">
        <v>1601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</row>
    <row r="43" spans="1:256" customFormat="1" ht="13.8">
      <c r="A43" s="330"/>
      <c r="B43" s="524" t="s">
        <v>1742</v>
      </c>
      <c r="C43" s="355">
        <v>258000</v>
      </c>
      <c r="D43" s="356">
        <v>310000</v>
      </c>
      <c r="E43" s="525">
        <v>260000</v>
      </c>
      <c r="F43" s="526">
        <v>315000</v>
      </c>
      <c r="G43" s="353" t="s">
        <v>1601</v>
      </c>
      <c r="H43" s="354" t="s">
        <v>1601</v>
      </c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</row>
    <row r="44" spans="1:256" customFormat="1" ht="14.4" thickBot="1">
      <c r="A44" s="330"/>
      <c r="B44" s="527" t="s">
        <v>1882</v>
      </c>
      <c r="C44" s="528">
        <v>300000</v>
      </c>
      <c r="D44" s="529">
        <v>360000</v>
      </c>
      <c r="E44" s="530">
        <v>340000</v>
      </c>
      <c r="F44" s="531">
        <v>396000</v>
      </c>
      <c r="G44" s="532" t="s">
        <v>1601</v>
      </c>
      <c r="H44" s="533" t="s">
        <v>1601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</row>
    <row r="45" spans="1:256" s="330" customFormat="1"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</row>
    <row r="46" spans="1:256"/>
    <row r="47" spans="1:256"/>
    <row r="48" spans="1:256"/>
    <row r="49"/>
    <row r="50"/>
    <row r="51"/>
  </sheetData>
  <mergeCells count="27">
    <mergeCell ref="B15:B16"/>
    <mergeCell ref="C15:D15"/>
    <mergeCell ref="E15:F15"/>
    <mergeCell ref="G15:H15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G11:H11"/>
    <mergeCell ref="G12:H12"/>
    <mergeCell ref="G7:H7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Форма заказа</vt:lpstr>
      <vt:lpstr>1. ФАСАД</vt:lpstr>
      <vt:lpstr>2. ИНТЕРЬЕР</vt:lpstr>
      <vt:lpstr>3. STOMIX</vt:lpstr>
      <vt:lpstr>4. Базы</vt:lpstr>
      <vt:lpstr>5. Ведра. Инструмент</vt:lpstr>
      <vt:lpstr>6. Колоранты</vt:lpstr>
      <vt:lpstr>7. Надбавки</vt:lpstr>
      <vt:lpstr>8.Тарифы транспорта</vt:lpstr>
      <vt:lpstr>Изменение прайс-листа</vt:lpstr>
      <vt:lpstr>'1. ФАСАД'!Заголовки_для_печати</vt:lpstr>
      <vt:lpstr>'2. ИНТЕРЬЕР'!Заголовки_для_печати</vt:lpstr>
      <vt:lpstr>'5. Ведра. Инструмент'!Заголовки_для_печати</vt:lpstr>
      <vt:lpstr>'1. ФАСАД'!Область_печати</vt:lpstr>
      <vt:lpstr>'2. ИНТЕРЬЕР'!Область_печати</vt:lpstr>
      <vt:lpstr>'5. Ведра. Инструмент'!Область_печати</vt:lpstr>
      <vt:lpstr>'6. Колоранты'!Область_печати</vt:lpstr>
      <vt:lpstr>'7. Надбавки'!Область_печати</vt:lpstr>
      <vt:lpstr>'Форма заказа'!Область_печати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Dmitry Yakovlev</cp:lastModifiedBy>
  <cp:lastPrinted>2022-01-24T14:28:57Z</cp:lastPrinted>
  <dcterms:created xsi:type="dcterms:W3CDTF">1996-10-08T23:32:33Z</dcterms:created>
  <dcterms:modified xsi:type="dcterms:W3CDTF">2022-03-02T12:23:43Z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8cad6c-9ab5-4995-adbc-1936d45cc877_Enabled">
    <vt:lpwstr>true</vt:lpwstr>
  </property>
  <property fmtid="{D5CDD505-2E9C-101B-9397-08002B2CF9AE}" pid="3" name="MSIP_Label_0d8cad6c-9ab5-4995-adbc-1936d45cc877_SetDate">
    <vt:lpwstr>2020-09-10T10:22:41Z</vt:lpwstr>
  </property>
  <property fmtid="{D5CDD505-2E9C-101B-9397-08002B2CF9AE}" pid="4" name="MSIP_Label_0d8cad6c-9ab5-4995-adbc-1936d45cc877_Method">
    <vt:lpwstr>Standard</vt:lpwstr>
  </property>
  <property fmtid="{D5CDD505-2E9C-101B-9397-08002B2CF9AE}" pid="5" name="MSIP_Label_0d8cad6c-9ab5-4995-adbc-1936d45cc877_Name">
    <vt:lpwstr>0d8cad6c-9ab5-4995-adbc-1936d45cc877</vt:lpwstr>
  </property>
  <property fmtid="{D5CDD505-2E9C-101B-9397-08002B2CF9AE}" pid="6" name="MSIP_Label_0d8cad6c-9ab5-4995-adbc-1936d45cc877_SiteId">
    <vt:lpwstr>9f6513af-b5bf-4193-ba55-a22f3f083010</vt:lpwstr>
  </property>
  <property fmtid="{D5CDD505-2E9C-101B-9397-08002B2CF9AE}" pid="7" name="MSIP_Label_0d8cad6c-9ab5-4995-adbc-1936d45cc877_ActionId">
    <vt:lpwstr>6adaead3-c134-4570-ba2c-00008b58de8b</vt:lpwstr>
  </property>
  <property fmtid="{D5CDD505-2E9C-101B-9397-08002B2CF9AE}" pid="8" name="MSIP_Label_0d8cad6c-9ab5-4995-adbc-1936d45cc877_ContentBits">
    <vt:lpwstr>0</vt:lpwstr>
  </property>
</Properties>
</file>